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ENCANAAN\DATA TAHUN 2023\RFK 2023\"/>
    </mc:Choice>
  </mc:AlternateContent>
  <bookViews>
    <workbookView xWindow="0" yWindow="0" windowWidth="20490" windowHeight="7230" tabRatio="999"/>
  </bookViews>
  <sheets>
    <sheet name="Rekapitulasi" sheetId="1" r:id="rId1"/>
    <sheet name="Dok perencanaan" sheetId="2" r:id="rId2"/>
    <sheet name="RKA SKPD" sheetId="3" r:id="rId3"/>
    <sheet name="Perub. RKA" sheetId="4" r:id="rId4"/>
    <sheet name="DPA SKPD" sheetId="5" r:id="rId5"/>
    <sheet name="Perub. DPA " sheetId="6" r:id="rId6"/>
    <sheet name="CAPKIN" sheetId="7" r:id="rId7"/>
    <sheet name="Evaluasi Kinerja" sheetId="8" r:id="rId8"/>
    <sheet name="Gaji ASN" sheetId="9" r:id="rId9"/>
    <sheet name="Lap. Akuntansi" sheetId="47" r:id="rId10"/>
    <sheet name="Lap. Keu" sheetId="11" r:id="rId11"/>
    <sheet name="Tatausaha BMD" sheetId="13" r:id="rId12"/>
    <sheet name="Pend.&amp;Pel" sheetId="14" r:id="rId13"/>
    <sheet name="Kom.inst.listrik" sheetId="15" r:id="rId14"/>
    <sheet name="Perltan&amp;Perlngkpan" sheetId="16" r:id="rId15"/>
    <sheet name="Cetak&amp;ganda" sheetId="17" r:id="rId16"/>
    <sheet name="Bhn Bacaan" sheetId="18" r:id="rId17"/>
    <sheet name="Rapat Krdinasi" sheetId="20" r:id="rId18"/>
    <sheet name="Arsip dinamis" sheetId="21" r:id="rId19"/>
    <sheet name="surat menyurat" sheetId="24" r:id="rId20"/>
    <sheet name="air&amp;listrik" sheetId="25" r:id="rId21"/>
    <sheet name="layanan umum" sheetId="27" r:id="rId22"/>
    <sheet name="pelihara kendaraan" sheetId="28" r:id="rId23"/>
    <sheet name="pelihara alat&amp;mesin" sheetId="29" r:id="rId24"/>
    <sheet name="Pelihara gedung" sheetId="30" r:id="rId25"/>
    <sheet name="layanan perpus elektronik" sheetId="31" r:id="rId26"/>
    <sheet name="peng.&amp;pengmb.bhn pstaka " sheetId="48" r:id="rId27"/>
    <sheet name="Penyusunan Data" sheetId="36" r:id="rId28"/>
    <sheet name="Pengm Literasi" sheetId="42" r:id="rId29"/>
    <sheet name="akuisisi," sheetId="44" r:id="rId30"/>
    <sheet name="Penye.informasi (2)" sheetId="49" r:id="rId31"/>
    <sheet name="Pemberdayaan kapasitas" sheetId="45" r:id="rId32"/>
    <sheet name="Penilaian&amp;Penetapan" sheetId="46" r:id="rId33"/>
  </sheets>
  <definedNames>
    <definedName name="_xlnm.Print_Area" localSheetId="5">'Perub. DPA '!$A$1:$R$26</definedName>
    <definedName name="_xlnm.Print_Area" localSheetId="0">Rekapitulasi!$A$1:$T$105</definedName>
    <definedName name="_xlnm.Print_Titles" localSheetId="0">Rekapitulasi!$12:$12</definedName>
  </definedNames>
  <calcPr calcId="162913"/>
</workbook>
</file>

<file path=xl/calcChain.xml><?xml version="1.0" encoding="utf-8"?>
<calcChain xmlns="http://schemas.openxmlformats.org/spreadsheetml/2006/main">
  <c r="N31" i="1" l="1"/>
  <c r="L14" i="30"/>
  <c r="N47" i="1" l="1"/>
  <c r="L17" i="8" l="1"/>
  <c r="L18" i="28" l="1"/>
  <c r="J28" i="42" l="1"/>
  <c r="J27" i="42"/>
  <c r="J26" i="36"/>
  <c r="J25" i="36"/>
  <c r="J25" i="48"/>
  <c r="J24" i="48"/>
  <c r="P57" i="1"/>
  <c r="N49" i="1"/>
  <c r="I57" i="1"/>
  <c r="I49" i="1"/>
  <c r="N53" i="1"/>
  <c r="I58" i="1"/>
  <c r="N59" i="1"/>
  <c r="I59" i="1"/>
  <c r="P59" i="1" s="1"/>
  <c r="I50" i="1"/>
  <c r="I25" i="1"/>
  <c r="E19" i="46"/>
  <c r="H18" i="46" s="1"/>
  <c r="I18" i="46"/>
  <c r="J18" i="46"/>
  <c r="J20" i="49"/>
  <c r="L18" i="49"/>
  <c r="E18" i="49"/>
  <c r="J18" i="49" s="1"/>
  <c r="J17" i="49"/>
  <c r="I17" i="49"/>
  <c r="J16" i="49"/>
  <c r="I16" i="49"/>
  <c r="J15" i="49"/>
  <c r="I15" i="49"/>
  <c r="J14" i="49"/>
  <c r="I14" i="49"/>
  <c r="H14" i="49"/>
  <c r="K14" i="49" s="1"/>
  <c r="J13" i="49"/>
  <c r="I13" i="49"/>
  <c r="J8" i="49"/>
  <c r="H18" i="45"/>
  <c r="H17" i="45"/>
  <c r="H16" i="45"/>
  <c r="M16" i="45"/>
  <c r="I16" i="45"/>
  <c r="J16" i="45"/>
  <c r="K16" i="45"/>
  <c r="I17" i="45"/>
  <c r="J17" i="45"/>
  <c r="M17" i="45" s="1"/>
  <c r="K17" i="45"/>
  <c r="E18" i="45"/>
  <c r="H16" i="44"/>
  <c r="I16" i="44"/>
  <c r="K16" i="44" s="1"/>
  <c r="J16" i="44"/>
  <c r="M16" i="44" s="1"/>
  <c r="H16" i="42"/>
  <c r="H15" i="42"/>
  <c r="H14" i="42"/>
  <c r="M14" i="42"/>
  <c r="I14" i="42"/>
  <c r="J14" i="42"/>
  <c r="K14" i="42"/>
  <c r="I15" i="42"/>
  <c r="J15" i="42"/>
  <c r="M15" i="42" s="1"/>
  <c r="K15" i="42"/>
  <c r="I15" i="36"/>
  <c r="J15" i="36"/>
  <c r="J18" i="48"/>
  <c r="L16" i="48"/>
  <c r="I16" i="48" s="1"/>
  <c r="J16" i="48"/>
  <c r="E16" i="48"/>
  <c r="J15" i="48"/>
  <c r="I15" i="48"/>
  <c r="H15" i="48"/>
  <c r="M15" i="48" s="1"/>
  <c r="J14" i="48"/>
  <c r="I14" i="48"/>
  <c r="K14" i="48" s="1"/>
  <c r="H14" i="48"/>
  <c r="M14" i="48" s="1"/>
  <c r="J13" i="48"/>
  <c r="I13" i="48"/>
  <c r="H13" i="48"/>
  <c r="H16" i="48" s="1"/>
  <c r="J8" i="48"/>
  <c r="I14" i="36"/>
  <c r="J14" i="36"/>
  <c r="I16" i="36"/>
  <c r="J16" i="36"/>
  <c r="H16" i="31"/>
  <c r="H15" i="31"/>
  <c r="M15" i="31"/>
  <c r="I15" i="31"/>
  <c r="J15" i="31"/>
  <c r="K15" i="31"/>
  <c r="E16" i="31"/>
  <c r="H18" i="28"/>
  <c r="H17" i="28"/>
  <c r="I17" i="28"/>
  <c r="J17" i="28"/>
  <c r="M17" i="28" s="1"/>
  <c r="K17" i="28"/>
  <c r="E18" i="28"/>
  <c r="I14" i="27"/>
  <c r="J14" i="27"/>
  <c r="I15" i="27"/>
  <c r="J15" i="27"/>
  <c r="I16" i="27"/>
  <c r="J16" i="27"/>
  <c r="I17" i="27"/>
  <c r="J17" i="27"/>
  <c r="I18" i="27"/>
  <c r="J18" i="27"/>
  <c r="I19" i="27"/>
  <c r="J19" i="27"/>
  <c r="I20" i="27"/>
  <c r="J20" i="27"/>
  <c r="I21" i="27"/>
  <c r="J21" i="27"/>
  <c r="H16" i="21"/>
  <c r="E16" i="21"/>
  <c r="H15" i="21"/>
  <c r="H14" i="21"/>
  <c r="I14" i="21"/>
  <c r="J14" i="21"/>
  <c r="M14" i="21" s="1"/>
  <c r="K14" i="21"/>
  <c r="I15" i="21"/>
  <c r="J15" i="21"/>
  <c r="H15" i="20"/>
  <c r="H14" i="20"/>
  <c r="I14" i="20"/>
  <c r="K14" i="20" s="1"/>
  <c r="J14" i="20"/>
  <c r="M14" i="20" s="1"/>
  <c r="E15" i="20"/>
  <c r="H18" i="18"/>
  <c r="E18" i="18"/>
  <c r="H17" i="18" s="1"/>
  <c r="H16" i="18"/>
  <c r="I16" i="18"/>
  <c r="J16" i="18"/>
  <c r="I17" i="18"/>
  <c r="J17" i="18"/>
  <c r="H16" i="13"/>
  <c r="H15" i="13"/>
  <c r="H14" i="13"/>
  <c r="E16" i="13"/>
  <c r="I14" i="13"/>
  <c r="J14" i="13"/>
  <c r="M14" i="13" s="1"/>
  <c r="K14" i="13"/>
  <c r="I15" i="13"/>
  <c r="J15" i="13"/>
  <c r="M15" i="13" s="1"/>
  <c r="K15" i="13"/>
  <c r="H19" i="11"/>
  <c r="L19" i="11"/>
  <c r="E19" i="11"/>
  <c r="H18" i="11" s="1"/>
  <c r="H17" i="11"/>
  <c r="I16" i="11"/>
  <c r="J16" i="11"/>
  <c r="I17" i="11"/>
  <c r="J17" i="11"/>
  <c r="K17" i="11"/>
  <c r="I18" i="11"/>
  <c r="J18" i="11"/>
  <c r="H15" i="47"/>
  <c r="I15" i="47"/>
  <c r="J15" i="47"/>
  <c r="M15" i="47" s="1"/>
  <c r="K15" i="47"/>
  <c r="E16" i="47"/>
  <c r="J25" i="47"/>
  <c r="J24" i="47"/>
  <c r="J18" i="47"/>
  <c r="L16" i="47"/>
  <c r="N25" i="1" s="1"/>
  <c r="P25" i="1" s="1"/>
  <c r="J14" i="47"/>
  <c r="I14" i="47"/>
  <c r="H14" i="47"/>
  <c r="J13" i="47"/>
  <c r="I13" i="47"/>
  <c r="J8" i="47"/>
  <c r="H28" i="9"/>
  <c r="H17" i="8"/>
  <c r="I16" i="8"/>
  <c r="J16" i="8"/>
  <c r="M16" i="8" s="1"/>
  <c r="K16" i="8"/>
  <c r="H16" i="8"/>
  <c r="J13" i="8"/>
  <c r="I13" i="8"/>
  <c r="K13" i="8" s="1"/>
  <c r="H13" i="8"/>
  <c r="M13" i="8" s="1"/>
  <c r="E17" i="8"/>
  <c r="H15" i="7"/>
  <c r="I15" i="7"/>
  <c r="J15" i="7"/>
  <c r="M15" i="7" s="1"/>
  <c r="K15" i="7"/>
  <c r="I16" i="6"/>
  <c r="J16" i="6"/>
  <c r="I15" i="6"/>
  <c r="J15" i="6"/>
  <c r="H17" i="5"/>
  <c r="H16" i="5"/>
  <c r="I16" i="5"/>
  <c r="J16" i="5"/>
  <c r="M16" i="5" s="1"/>
  <c r="K16" i="5"/>
  <c r="E17" i="5"/>
  <c r="H17" i="4"/>
  <c r="M15" i="4"/>
  <c r="I15" i="4"/>
  <c r="J15" i="4"/>
  <c r="K15" i="4" s="1"/>
  <c r="I16" i="4"/>
  <c r="J16" i="4"/>
  <c r="K16" i="4" s="1"/>
  <c r="H16" i="4"/>
  <c r="E17" i="4"/>
  <c r="H17" i="2"/>
  <c r="H17" i="3"/>
  <c r="M16" i="3"/>
  <c r="H16" i="3"/>
  <c r="I16" i="3"/>
  <c r="J16" i="3"/>
  <c r="K16" i="3" s="1"/>
  <c r="E17" i="3"/>
  <c r="I14" i="2"/>
  <c r="J14" i="2"/>
  <c r="K14" i="2" s="1"/>
  <c r="I15" i="2"/>
  <c r="J15" i="2"/>
  <c r="M15" i="2" s="1"/>
  <c r="I16" i="2"/>
  <c r="J16" i="2"/>
  <c r="K16" i="2" s="1"/>
  <c r="H16" i="2"/>
  <c r="H15" i="2"/>
  <c r="H14" i="2"/>
  <c r="E17" i="2"/>
  <c r="L59" i="1" l="1"/>
  <c r="K59" i="1" s="1"/>
  <c r="L25" i="1"/>
  <c r="K25" i="1" s="1"/>
  <c r="M18" i="46"/>
  <c r="K18" i="46"/>
  <c r="H16" i="49"/>
  <c r="K16" i="49" s="1"/>
  <c r="M14" i="49"/>
  <c r="M16" i="49"/>
  <c r="I18" i="49"/>
  <c r="H13" i="49"/>
  <c r="H15" i="49"/>
  <c r="H17" i="49"/>
  <c r="K13" i="48"/>
  <c r="K16" i="48" s="1"/>
  <c r="K15" i="48"/>
  <c r="M13" i="48"/>
  <c r="M16" i="48" s="1"/>
  <c r="M15" i="21"/>
  <c r="K15" i="21"/>
  <c r="M16" i="18"/>
  <c r="M17" i="18"/>
  <c r="K17" i="18"/>
  <c r="K16" i="18"/>
  <c r="M17" i="11"/>
  <c r="M18" i="11"/>
  <c r="K18" i="11"/>
  <c r="H16" i="11"/>
  <c r="K14" i="47"/>
  <c r="J16" i="47"/>
  <c r="M14" i="47"/>
  <c r="I16" i="47"/>
  <c r="H13" i="47"/>
  <c r="M16" i="4"/>
  <c r="M16" i="2"/>
  <c r="K15" i="2"/>
  <c r="M14" i="2"/>
  <c r="M17" i="49" l="1"/>
  <c r="K17" i="49"/>
  <c r="H18" i="49"/>
  <c r="M13" i="49"/>
  <c r="K13" i="49"/>
  <c r="M15" i="49"/>
  <c r="K15" i="49"/>
  <c r="M16" i="11"/>
  <c r="K16" i="11"/>
  <c r="H16" i="47"/>
  <c r="M13" i="47"/>
  <c r="M16" i="47" s="1"/>
  <c r="K13" i="47"/>
  <c r="M18" i="49" l="1"/>
  <c r="K18" i="49"/>
  <c r="K16" i="47"/>
  <c r="L16" i="25"/>
  <c r="J30" i="44" l="1"/>
  <c r="J29" i="44"/>
  <c r="J14" i="25" l="1"/>
  <c r="J15" i="25"/>
  <c r="I14" i="25"/>
  <c r="I15" i="25"/>
  <c r="J28" i="46"/>
  <c r="J16" i="15"/>
  <c r="L17" i="7"/>
  <c r="I14" i="8"/>
  <c r="J14" i="8"/>
  <c r="L22" i="27"/>
  <c r="I26" i="9"/>
  <c r="J26" i="9"/>
  <c r="L17" i="3"/>
  <c r="J27" i="46" l="1"/>
  <c r="J8" i="6"/>
  <c r="J8" i="7"/>
  <c r="J19" i="7"/>
  <c r="J19" i="6"/>
  <c r="J21" i="46"/>
  <c r="L19" i="46"/>
  <c r="H15" i="46"/>
  <c r="J17" i="46"/>
  <c r="I17" i="46"/>
  <c r="J16" i="46"/>
  <c r="I16" i="46"/>
  <c r="J15" i="46"/>
  <c r="I15" i="46"/>
  <c r="J14" i="46"/>
  <c r="I14" i="46"/>
  <c r="J13" i="46"/>
  <c r="I13" i="46"/>
  <c r="J8" i="46"/>
  <c r="J20" i="45"/>
  <c r="L18" i="45"/>
  <c r="H14" i="45"/>
  <c r="J15" i="45"/>
  <c r="I15" i="45"/>
  <c r="J14" i="45"/>
  <c r="I14" i="45"/>
  <c r="J13" i="45"/>
  <c r="I13" i="45"/>
  <c r="J8" i="45"/>
  <c r="J23" i="44"/>
  <c r="L21" i="44"/>
  <c r="E21" i="44"/>
  <c r="H19" i="44" s="1"/>
  <c r="J19" i="44"/>
  <c r="I19" i="44"/>
  <c r="J18" i="44"/>
  <c r="I18" i="44"/>
  <c r="J17" i="44"/>
  <c r="I17" i="44"/>
  <c r="J15" i="44"/>
  <c r="I15" i="44"/>
  <c r="J14" i="44"/>
  <c r="I14" i="44"/>
  <c r="J13" i="44"/>
  <c r="I13" i="44"/>
  <c r="J8" i="44"/>
  <c r="I18" i="42"/>
  <c r="J18" i="42"/>
  <c r="J21" i="42"/>
  <c r="L19" i="42"/>
  <c r="N52" i="1" s="1"/>
  <c r="E19" i="42"/>
  <c r="J17" i="42"/>
  <c r="I17" i="42"/>
  <c r="J16" i="42"/>
  <c r="I16" i="42"/>
  <c r="J13" i="42"/>
  <c r="I13" i="42"/>
  <c r="J8" i="42"/>
  <c r="E14" i="30"/>
  <c r="E16" i="25"/>
  <c r="H15" i="25" s="1"/>
  <c r="M15" i="25" s="1"/>
  <c r="I15" i="18"/>
  <c r="J15" i="18"/>
  <c r="H15" i="18"/>
  <c r="I14" i="14"/>
  <c r="J14" i="14"/>
  <c r="I15" i="11"/>
  <c r="J15" i="11"/>
  <c r="H15" i="11"/>
  <c r="I22" i="9"/>
  <c r="J22" i="9"/>
  <c r="I23" i="9"/>
  <c r="J23" i="9"/>
  <c r="I24" i="9"/>
  <c r="J24" i="9"/>
  <c r="I25" i="9"/>
  <c r="J25" i="9"/>
  <c r="I16" i="7"/>
  <c r="J16" i="7"/>
  <c r="E17" i="7"/>
  <c r="H16" i="7" s="1"/>
  <c r="E17" i="6"/>
  <c r="L17" i="6"/>
  <c r="N20" i="1" s="1"/>
  <c r="H15" i="5"/>
  <c r="I15" i="5"/>
  <c r="J15" i="5"/>
  <c r="H15" i="3"/>
  <c r="I15" i="3"/>
  <c r="J15" i="3"/>
  <c r="J25" i="25"/>
  <c r="J25" i="29" s="1"/>
  <c r="J24" i="25"/>
  <c r="J22" i="30" s="1"/>
  <c r="J23" i="24"/>
  <c r="J31" i="27" s="1"/>
  <c r="J22" i="24"/>
  <c r="J25" i="21"/>
  <c r="J24" i="21"/>
  <c r="J24" i="20"/>
  <c r="J23" i="20"/>
  <c r="J27" i="18"/>
  <c r="J26" i="18"/>
  <c r="J23" i="17"/>
  <c r="J22" i="17"/>
  <c r="J23" i="16"/>
  <c r="J22" i="16"/>
  <c r="J23" i="15"/>
  <c r="J22" i="15"/>
  <c r="J25" i="14"/>
  <c r="J24" i="14"/>
  <c r="P65" i="1"/>
  <c r="K15" i="46" l="1"/>
  <c r="H16" i="6"/>
  <c r="H15" i="6"/>
  <c r="N62" i="1"/>
  <c r="N61" i="1" s="1"/>
  <c r="N60" i="1" s="1"/>
  <c r="J19" i="46"/>
  <c r="I19" i="46"/>
  <c r="N58" i="1"/>
  <c r="N57" i="1" s="1"/>
  <c r="J18" i="45"/>
  <c r="I18" i="45"/>
  <c r="N56" i="1"/>
  <c r="J21" i="44"/>
  <c r="I21" i="44"/>
  <c r="K15" i="18"/>
  <c r="K15" i="5"/>
  <c r="K16" i="7"/>
  <c r="M15" i="18"/>
  <c r="H18" i="42"/>
  <c r="M18" i="42" s="1"/>
  <c r="I62" i="1"/>
  <c r="M15" i="5"/>
  <c r="M16" i="7"/>
  <c r="K15" i="11"/>
  <c r="H14" i="3"/>
  <c r="M15" i="11"/>
  <c r="I52" i="1"/>
  <c r="P52" i="1" s="1"/>
  <c r="I56" i="1"/>
  <c r="I55" i="1" s="1"/>
  <c r="H18" i="44"/>
  <c r="K18" i="44" s="1"/>
  <c r="H15" i="44"/>
  <c r="K15" i="44" s="1"/>
  <c r="H13" i="44"/>
  <c r="K13" i="44" s="1"/>
  <c r="H14" i="46"/>
  <c r="H16" i="46"/>
  <c r="K16" i="46" s="1"/>
  <c r="H13" i="46"/>
  <c r="K13" i="46" s="1"/>
  <c r="H17" i="46"/>
  <c r="K17" i="46" s="1"/>
  <c r="H15" i="45"/>
  <c r="K15" i="45" s="1"/>
  <c r="H13" i="45"/>
  <c r="K14" i="45"/>
  <c r="M15" i="46"/>
  <c r="M14" i="45"/>
  <c r="M19" i="44"/>
  <c r="K19" i="44"/>
  <c r="H14" i="44"/>
  <c r="H17" i="44"/>
  <c r="K17" i="44" s="1"/>
  <c r="H13" i="42"/>
  <c r="I19" i="42"/>
  <c r="H17" i="42"/>
  <c r="K17" i="42" s="1"/>
  <c r="J19" i="42"/>
  <c r="M16" i="42"/>
  <c r="K16" i="42"/>
  <c r="K15" i="25"/>
  <c r="J24" i="29"/>
  <c r="J26" i="28"/>
  <c r="J30" i="27"/>
  <c r="M15" i="3"/>
  <c r="K15" i="3"/>
  <c r="J27" i="28"/>
  <c r="J23" i="30"/>
  <c r="K14" i="46" l="1"/>
  <c r="M14" i="46"/>
  <c r="P58" i="1"/>
  <c r="M13" i="45"/>
  <c r="K13" i="45"/>
  <c r="K18" i="45" s="1"/>
  <c r="K14" i="44"/>
  <c r="M14" i="44"/>
  <c r="K15" i="6"/>
  <c r="M15" i="6"/>
  <c r="M16" i="6"/>
  <c r="K16" i="6"/>
  <c r="K18" i="42"/>
  <c r="M13" i="46"/>
  <c r="P62" i="1"/>
  <c r="P61" i="1" s="1"/>
  <c r="P60" i="1" s="1"/>
  <c r="I61" i="1"/>
  <c r="L58" i="1"/>
  <c r="K58" i="1" s="1"/>
  <c r="I54" i="1"/>
  <c r="I53" i="1" s="1"/>
  <c r="H19" i="42"/>
  <c r="M18" i="44"/>
  <c r="L52" i="1"/>
  <c r="K52" i="1" s="1"/>
  <c r="L62" i="1"/>
  <c r="K62" i="1" s="1"/>
  <c r="M15" i="44"/>
  <c r="M13" i="44"/>
  <c r="H19" i="46"/>
  <c r="M17" i="46"/>
  <c r="M16" i="46"/>
  <c r="K19" i="46"/>
  <c r="M15" i="45"/>
  <c r="K21" i="44"/>
  <c r="M17" i="44"/>
  <c r="H21" i="44"/>
  <c r="M13" i="42"/>
  <c r="K13" i="42"/>
  <c r="M17" i="42"/>
  <c r="J16" i="28"/>
  <c r="J14" i="28"/>
  <c r="J15" i="28"/>
  <c r="I14" i="28"/>
  <c r="I15" i="28"/>
  <c r="I16" i="28"/>
  <c r="J13" i="28"/>
  <c r="I13" i="28"/>
  <c r="E22" i="27"/>
  <c r="J13" i="24"/>
  <c r="I13" i="24"/>
  <c r="A5" i="21"/>
  <c r="J13" i="15"/>
  <c r="I13" i="15"/>
  <c r="I28" i="1"/>
  <c r="I27" i="1" s="1"/>
  <c r="J14" i="11"/>
  <c r="I14" i="11"/>
  <c r="I26" i="1"/>
  <c r="J18" i="9"/>
  <c r="J19" i="9"/>
  <c r="J20" i="9"/>
  <c r="J21" i="9"/>
  <c r="I18" i="9"/>
  <c r="I19" i="9"/>
  <c r="I20" i="9"/>
  <c r="I21" i="9"/>
  <c r="J15" i="8"/>
  <c r="I15" i="8"/>
  <c r="I22" i="1"/>
  <c r="N21" i="1"/>
  <c r="H14" i="7"/>
  <c r="J14" i="7"/>
  <c r="J13" i="7"/>
  <c r="I14" i="7"/>
  <c r="I13" i="7"/>
  <c r="I21" i="1"/>
  <c r="J13" i="3"/>
  <c r="I13" i="3"/>
  <c r="M18" i="45" l="1"/>
  <c r="K19" i="42"/>
  <c r="H21" i="27"/>
  <c r="H19" i="27"/>
  <c r="H17" i="27"/>
  <c r="H15" i="27"/>
  <c r="H20" i="27"/>
  <c r="H18" i="27"/>
  <c r="H16" i="27"/>
  <c r="H14" i="27"/>
  <c r="L57" i="1"/>
  <c r="K57" i="1" s="1"/>
  <c r="I60" i="1"/>
  <c r="L61" i="1"/>
  <c r="K61" i="1" s="1"/>
  <c r="M19" i="42"/>
  <c r="M21" i="44"/>
  <c r="I41" i="1"/>
  <c r="M19" i="46"/>
  <c r="H14" i="11"/>
  <c r="M14" i="11" s="1"/>
  <c r="H15" i="8"/>
  <c r="K14" i="7"/>
  <c r="H13" i="7"/>
  <c r="H17" i="7" s="1"/>
  <c r="M14" i="7"/>
  <c r="K16" i="27" l="1"/>
  <c r="M16" i="27"/>
  <c r="K20" i="27"/>
  <c r="M20" i="27"/>
  <c r="K17" i="27"/>
  <c r="M17" i="27"/>
  <c r="K21" i="27"/>
  <c r="M21" i="27"/>
  <c r="K14" i="27"/>
  <c r="M14" i="27"/>
  <c r="K18" i="27"/>
  <c r="M18" i="27"/>
  <c r="K15" i="27"/>
  <c r="M15" i="27"/>
  <c r="K19" i="27"/>
  <c r="M19" i="27"/>
  <c r="L60" i="1"/>
  <c r="K60" i="1" s="1"/>
  <c r="K14" i="11"/>
  <c r="K15" i="8"/>
  <c r="M15" i="8"/>
  <c r="K13" i="7"/>
  <c r="M13" i="7"/>
  <c r="M17" i="7" s="1"/>
  <c r="I48" i="1"/>
  <c r="I14" i="18"/>
  <c r="J14" i="6"/>
  <c r="I14" i="6"/>
  <c r="N51" i="1"/>
  <c r="J19" i="36"/>
  <c r="L17" i="36"/>
  <c r="N50" i="1" s="1"/>
  <c r="E17" i="36"/>
  <c r="H15" i="36" s="1"/>
  <c r="J13" i="36"/>
  <c r="I13" i="36"/>
  <c r="J8" i="36"/>
  <c r="J18" i="31"/>
  <c r="L16" i="31"/>
  <c r="N48" i="1" s="1"/>
  <c r="J14" i="31"/>
  <c r="I14" i="31"/>
  <c r="J13" i="31"/>
  <c r="I13" i="31"/>
  <c r="J8" i="31"/>
  <c r="J16" i="30"/>
  <c r="N45" i="1"/>
  <c r="I45" i="1"/>
  <c r="J13" i="30"/>
  <c r="I13" i="30"/>
  <c r="J8" i="30"/>
  <c r="J18" i="29"/>
  <c r="L16" i="29"/>
  <c r="N44" i="1" s="1"/>
  <c r="E16" i="29"/>
  <c r="J14" i="29"/>
  <c r="I14" i="29"/>
  <c r="J13" i="29"/>
  <c r="I13" i="29"/>
  <c r="J8" i="29"/>
  <c r="J20" i="28"/>
  <c r="J8" i="28"/>
  <c r="J24" i="27"/>
  <c r="N41" i="1"/>
  <c r="J13" i="27"/>
  <c r="I13" i="27"/>
  <c r="J8" i="27"/>
  <c r="J18" i="25"/>
  <c r="N40" i="1"/>
  <c r="J13" i="25"/>
  <c r="I13" i="25"/>
  <c r="J8" i="25"/>
  <c r="J16" i="24"/>
  <c r="L14" i="24"/>
  <c r="E14" i="24"/>
  <c r="J8" i="24"/>
  <c r="J18" i="21"/>
  <c r="L16" i="21"/>
  <c r="N37" i="1" s="1"/>
  <c r="I37" i="1"/>
  <c r="J13" i="21"/>
  <c r="I13" i="21"/>
  <c r="J8" i="21"/>
  <c r="J17" i="20"/>
  <c r="L15" i="20"/>
  <c r="N36" i="1" s="1"/>
  <c r="J13" i="20"/>
  <c r="I13" i="20"/>
  <c r="J8" i="20"/>
  <c r="A5" i="20"/>
  <c r="J20" i="18"/>
  <c r="L18" i="18"/>
  <c r="N35" i="1" s="1"/>
  <c r="I35" i="1"/>
  <c r="J14" i="18"/>
  <c r="J13" i="18"/>
  <c r="I13" i="18"/>
  <c r="H13" i="18"/>
  <c r="J8" i="18"/>
  <c r="A5" i="18"/>
  <c r="J16" i="17"/>
  <c r="L14" i="17"/>
  <c r="N34" i="1" s="1"/>
  <c r="E14" i="17"/>
  <c r="I34" i="1" s="1"/>
  <c r="J13" i="17"/>
  <c r="I13" i="17"/>
  <c r="J8" i="17"/>
  <c r="A5" i="17"/>
  <c r="J16" i="16"/>
  <c r="L14" i="16"/>
  <c r="E14" i="16"/>
  <c r="I33" i="1" s="1"/>
  <c r="J13" i="16"/>
  <c r="I13" i="16"/>
  <c r="J8" i="16"/>
  <c r="A5" i="16"/>
  <c r="L14" i="15"/>
  <c r="E14" i="15"/>
  <c r="J8" i="15"/>
  <c r="A5" i="15"/>
  <c r="J18" i="14"/>
  <c r="L16" i="14"/>
  <c r="N30" i="1" s="1"/>
  <c r="N29" i="1" s="1"/>
  <c r="E16" i="14"/>
  <c r="J13" i="14"/>
  <c r="I13" i="14"/>
  <c r="J8" i="14"/>
  <c r="J18" i="13"/>
  <c r="L16" i="13"/>
  <c r="N28" i="1" s="1"/>
  <c r="N27" i="1" s="1"/>
  <c r="L27" i="1" s="1"/>
  <c r="K27" i="1" s="1"/>
  <c r="J13" i="13"/>
  <c r="I13" i="13"/>
  <c r="J8" i="13"/>
  <c r="A5" i="13"/>
  <c r="J28" i="11"/>
  <c r="J27" i="11"/>
  <c r="J21" i="11"/>
  <c r="N26" i="1"/>
  <c r="J13" i="11"/>
  <c r="I13" i="11"/>
  <c r="J8" i="11"/>
  <c r="J37" i="9"/>
  <c r="J36" i="9"/>
  <c r="J30" i="9"/>
  <c r="L28" i="9"/>
  <c r="N24" i="1" s="1"/>
  <c r="E28" i="9"/>
  <c r="J17" i="9"/>
  <c r="I17" i="9"/>
  <c r="J16" i="9"/>
  <c r="I16" i="9"/>
  <c r="J15" i="9"/>
  <c r="I15" i="9"/>
  <c r="J14" i="9"/>
  <c r="I14" i="9"/>
  <c r="J8" i="9"/>
  <c r="J26" i="8"/>
  <c r="J25" i="8"/>
  <c r="J19" i="8"/>
  <c r="N22" i="1"/>
  <c r="H14" i="8"/>
  <c r="J8" i="8"/>
  <c r="J26" i="7"/>
  <c r="J25" i="7"/>
  <c r="J26" i="6"/>
  <c r="J25" i="6"/>
  <c r="J13" i="6"/>
  <c r="I13" i="6"/>
  <c r="L17" i="5"/>
  <c r="N19" i="1" s="1"/>
  <c r="J14" i="5"/>
  <c r="I14" i="5"/>
  <c r="J13" i="5"/>
  <c r="I13" i="5"/>
  <c r="J26" i="4"/>
  <c r="J25" i="4"/>
  <c r="J19" i="4"/>
  <c r="L17" i="4"/>
  <c r="N18" i="1" s="1"/>
  <c r="J14" i="4"/>
  <c r="I14" i="4"/>
  <c r="J13" i="4"/>
  <c r="I13" i="4"/>
  <c r="J8" i="4"/>
  <c r="A5" i="4"/>
  <c r="B3" i="4"/>
  <c r="J26" i="3"/>
  <c r="J25" i="3"/>
  <c r="J19" i="3"/>
  <c r="N17" i="1"/>
  <c r="J14" i="3"/>
  <c r="I14" i="3"/>
  <c r="J8" i="3"/>
  <c r="A5" i="3"/>
  <c r="B3" i="3"/>
  <c r="J25" i="2"/>
  <c r="J24" i="2"/>
  <c r="J19" i="2"/>
  <c r="L17" i="2"/>
  <c r="I16" i="1"/>
  <c r="J13" i="2"/>
  <c r="I13" i="2"/>
  <c r="J8" i="2"/>
  <c r="A5" i="2"/>
  <c r="B3" i="2"/>
  <c r="P7" i="1"/>
  <c r="P50" i="1" l="1"/>
  <c r="P47" i="1" s="1"/>
  <c r="L50" i="1"/>
  <c r="K50" i="1" s="1"/>
  <c r="K15" i="36"/>
  <c r="M15" i="36"/>
  <c r="H16" i="36"/>
  <c r="H14" i="36"/>
  <c r="N32" i="1"/>
  <c r="J14" i="15"/>
  <c r="I14" i="15"/>
  <c r="N33" i="1"/>
  <c r="I14" i="16"/>
  <c r="N16" i="1"/>
  <c r="L16" i="1" s="1"/>
  <c r="K16" i="1" s="1"/>
  <c r="I17" i="2"/>
  <c r="K14" i="8"/>
  <c r="K17" i="8" s="1"/>
  <c r="N39" i="1"/>
  <c r="I14" i="24"/>
  <c r="J14" i="24"/>
  <c r="H21" i="9"/>
  <c r="H26" i="9"/>
  <c r="N46" i="1"/>
  <c r="N43" i="1"/>
  <c r="N42" i="1" s="1"/>
  <c r="I18" i="28"/>
  <c r="J18" i="28"/>
  <c r="N55" i="1"/>
  <c r="N54" i="1" s="1"/>
  <c r="N23" i="1"/>
  <c r="N15" i="1"/>
  <c r="N38" i="1"/>
  <c r="I30" i="1"/>
  <c r="I29" i="1" s="1"/>
  <c r="H14" i="14"/>
  <c r="I24" i="1"/>
  <c r="I23" i="1" s="1"/>
  <c r="H23" i="9"/>
  <c r="H25" i="9"/>
  <c r="H22" i="9"/>
  <c r="H24" i="9"/>
  <c r="I47" i="1"/>
  <c r="H14" i="31"/>
  <c r="K14" i="31" s="1"/>
  <c r="H14" i="29"/>
  <c r="K14" i="29" s="1"/>
  <c r="I44" i="1"/>
  <c r="L44" i="1" s="1"/>
  <c r="K44" i="1" s="1"/>
  <c r="I43" i="1"/>
  <c r="H14" i="28"/>
  <c r="H15" i="28"/>
  <c r="M15" i="28" s="1"/>
  <c r="H16" i="28"/>
  <c r="K16" i="28" s="1"/>
  <c r="H13" i="28"/>
  <c r="K13" i="28" s="1"/>
  <c r="H13" i="25"/>
  <c r="M13" i="25" s="1"/>
  <c r="I40" i="1"/>
  <c r="H13" i="24"/>
  <c r="K13" i="24" s="1"/>
  <c r="K14" i="24" s="1"/>
  <c r="I39" i="1"/>
  <c r="H13" i="20"/>
  <c r="M13" i="20" s="1"/>
  <c r="M15" i="20" s="1"/>
  <c r="I36" i="1"/>
  <c r="I32" i="1"/>
  <c r="H13" i="15"/>
  <c r="H13" i="6"/>
  <c r="I20" i="1"/>
  <c r="H14" i="5"/>
  <c r="M14" i="5" s="1"/>
  <c r="I19" i="1"/>
  <c r="P19" i="1" s="1"/>
  <c r="H14" i="4"/>
  <c r="M14" i="4" s="1"/>
  <c r="H15" i="4"/>
  <c r="I18" i="1"/>
  <c r="L18" i="1" s="1"/>
  <c r="K18" i="1" s="1"/>
  <c r="I17" i="1"/>
  <c r="H13" i="3"/>
  <c r="L41" i="1"/>
  <c r="K41" i="1" s="1"/>
  <c r="P41" i="1"/>
  <c r="H13" i="36"/>
  <c r="M13" i="36" s="1"/>
  <c r="I17" i="36"/>
  <c r="H13" i="29"/>
  <c r="K13" i="29" s="1"/>
  <c r="M14" i="29"/>
  <c r="I16" i="29"/>
  <c r="H13" i="21"/>
  <c r="M13" i="21" s="1"/>
  <c r="I16" i="21"/>
  <c r="H13" i="13"/>
  <c r="M13" i="13" s="1"/>
  <c r="M16" i="13" s="1"/>
  <c r="I16" i="13"/>
  <c r="H14" i="9"/>
  <c r="H19" i="9"/>
  <c r="H20" i="9"/>
  <c r="H18" i="9"/>
  <c r="I28" i="9"/>
  <c r="J28" i="9"/>
  <c r="H14" i="6"/>
  <c r="M14" i="6" s="1"/>
  <c r="H13" i="4"/>
  <c r="I16" i="31"/>
  <c r="I16" i="14"/>
  <c r="J16" i="13"/>
  <c r="J17" i="7"/>
  <c r="H13" i="31"/>
  <c r="M13" i="31" s="1"/>
  <c r="I15" i="20"/>
  <c r="H13" i="14"/>
  <c r="M13" i="14" s="1"/>
  <c r="I17" i="8"/>
  <c r="I17" i="7"/>
  <c r="K17" i="7"/>
  <c r="I17" i="6"/>
  <c r="H13" i="5"/>
  <c r="K13" i="5" s="1"/>
  <c r="I17" i="5"/>
  <c r="I17" i="4"/>
  <c r="L26" i="1"/>
  <c r="K26" i="1" s="1"/>
  <c r="L28" i="1"/>
  <c r="K28" i="1" s="1"/>
  <c r="L56" i="1"/>
  <c r="K56" i="1" s="1"/>
  <c r="P28" i="1"/>
  <c r="P27" i="1" s="1"/>
  <c r="P26" i="1"/>
  <c r="L21" i="1"/>
  <c r="K21" i="1" s="1"/>
  <c r="P21" i="1"/>
  <c r="J17" i="8"/>
  <c r="J17" i="5"/>
  <c r="L22" i="1"/>
  <c r="K22" i="1" s="1"/>
  <c r="P22" i="1"/>
  <c r="J17" i="2"/>
  <c r="H13" i="2"/>
  <c r="J17" i="3"/>
  <c r="H17" i="9"/>
  <c r="H15" i="9"/>
  <c r="J19" i="11"/>
  <c r="H13" i="11"/>
  <c r="J14" i="16"/>
  <c r="J14" i="17"/>
  <c r="H13" i="17"/>
  <c r="K13" i="18"/>
  <c r="J18" i="18"/>
  <c r="H14" i="18"/>
  <c r="J16" i="25"/>
  <c r="H14" i="25"/>
  <c r="M14" i="25" s="1"/>
  <c r="J22" i="27"/>
  <c r="J14" i="30"/>
  <c r="P56" i="1"/>
  <c r="P55" i="1" s="1"/>
  <c r="P54" i="1" s="1"/>
  <c r="P53" i="1" s="1"/>
  <c r="J16" i="14"/>
  <c r="J16" i="21"/>
  <c r="I17" i="3"/>
  <c r="J17" i="4"/>
  <c r="J17" i="6"/>
  <c r="M14" i="8"/>
  <c r="M17" i="8" s="1"/>
  <c r="H16" i="9"/>
  <c r="I19" i="11"/>
  <c r="H13" i="16"/>
  <c r="I14" i="17"/>
  <c r="M13" i="18"/>
  <c r="I18" i="18"/>
  <c r="J15" i="20"/>
  <c r="H14" i="24"/>
  <c r="I16" i="25"/>
  <c r="H13" i="27"/>
  <c r="I22" i="27"/>
  <c r="J16" i="29"/>
  <c r="H13" i="30"/>
  <c r="H14" i="30" s="1"/>
  <c r="I14" i="30"/>
  <c r="J16" i="31"/>
  <c r="J17" i="36"/>
  <c r="L55" i="1" l="1"/>
  <c r="K55" i="1" s="1"/>
  <c r="N14" i="1"/>
  <c r="L30" i="1"/>
  <c r="K30" i="1" s="1"/>
  <c r="M14" i="36"/>
  <c r="K14" i="36"/>
  <c r="M16" i="36"/>
  <c r="K16" i="36"/>
  <c r="H17" i="6"/>
  <c r="P16" i="1"/>
  <c r="L39" i="1"/>
  <c r="K39" i="1" s="1"/>
  <c r="K13" i="20"/>
  <c r="K15" i="20" s="1"/>
  <c r="P24" i="1"/>
  <c r="P23" i="1" s="1"/>
  <c r="K26" i="9"/>
  <c r="M26" i="9"/>
  <c r="K14" i="5"/>
  <c r="M16" i="28"/>
  <c r="K14" i="4"/>
  <c r="K13" i="21"/>
  <c r="M13" i="28"/>
  <c r="H17" i="36"/>
  <c r="L23" i="1"/>
  <c r="K23" i="1" s="1"/>
  <c r="L24" i="1"/>
  <c r="K24" i="1" s="1"/>
  <c r="M13" i="24"/>
  <c r="M14" i="24" s="1"/>
  <c r="P30" i="1"/>
  <c r="P29" i="1" s="1"/>
  <c r="K13" i="14"/>
  <c r="K16" i="14" s="1"/>
  <c r="P44" i="1"/>
  <c r="L47" i="1"/>
  <c r="K47" i="1" s="1"/>
  <c r="I31" i="1"/>
  <c r="I15" i="1"/>
  <c r="L15" i="1" s="1"/>
  <c r="K15" i="1" s="1"/>
  <c r="L54" i="1"/>
  <c r="K54" i="1" s="1"/>
  <c r="L29" i="1"/>
  <c r="K29" i="1" s="1"/>
  <c r="I38" i="1"/>
  <c r="L38" i="1" s="1"/>
  <c r="K38" i="1" s="1"/>
  <c r="I42" i="1"/>
  <c r="I14" i="1" s="1"/>
  <c r="I51" i="1"/>
  <c r="K14" i="14"/>
  <c r="M14" i="14"/>
  <c r="M16" i="14" s="1"/>
  <c r="K13" i="25"/>
  <c r="H16" i="25"/>
  <c r="M13" i="6"/>
  <c r="M17" i="6" s="1"/>
  <c r="M22" i="9"/>
  <c r="K22" i="9"/>
  <c r="K24" i="9"/>
  <c r="M24" i="9"/>
  <c r="M23" i="9"/>
  <c r="K23" i="9"/>
  <c r="K14" i="9"/>
  <c r="K25" i="9"/>
  <c r="M25" i="9"/>
  <c r="P18" i="1"/>
  <c r="P51" i="1"/>
  <c r="M14" i="31"/>
  <c r="M16" i="31" s="1"/>
  <c r="M13" i="29"/>
  <c r="H22" i="27"/>
  <c r="M13" i="15"/>
  <c r="M14" i="15" s="1"/>
  <c r="K13" i="15"/>
  <c r="K14" i="15" s="1"/>
  <c r="K13" i="13"/>
  <c r="K16" i="13" s="1"/>
  <c r="M14" i="9"/>
  <c r="M18" i="9"/>
  <c r="K18" i="9"/>
  <c r="M21" i="9"/>
  <c r="K21" i="9"/>
  <c r="M19" i="9"/>
  <c r="K19" i="9"/>
  <c r="K20" i="9"/>
  <c r="M20" i="9"/>
  <c r="K13" i="6"/>
  <c r="K14" i="6"/>
  <c r="K13" i="4"/>
  <c r="M13" i="4"/>
  <c r="M13" i="3"/>
  <c r="K13" i="3"/>
  <c r="L17" i="1"/>
  <c r="K17" i="1" s="1"/>
  <c r="P17" i="1"/>
  <c r="P39" i="1"/>
  <c r="L34" i="1"/>
  <c r="K34" i="1" s="1"/>
  <c r="P34" i="1"/>
  <c r="L40" i="1"/>
  <c r="K40" i="1" s="1"/>
  <c r="P40" i="1"/>
  <c r="L32" i="1"/>
  <c r="K32" i="1" s="1"/>
  <c r="P32" i="1"/>
  <c r="L45" i="1"/>
  <c r="K45" i="1" s="1"/>
  <c r="P45" i="1"/>
  <c r="K13" i="36"/>
  <c r="K17" i="36" s="1"/>
  <c r="M16" i="29"/>
  <c r="H16" i="29"/>
  <c r="K16" i="29"/>
  <c r="M13" i="5"/>
  <c r="L19" i="1"/>
  <c r="K19" i="1" s="1"/>
  <c r="K13" i="31"/>
  <c r="K15" i="28"/>
  <c r="K14" i="28"/>
  <c r="M14" i="28"/>
  <c r="H14" i="15"/>
  <c r="P20" i="1"/>
  <c r="L20" i="1"/>
  <c r="K20" i="1" s="1"/>
  <c r="K14" i="25"/>
  <c r="M13" i="17"/>
  <c r="M14" i="17" s="1"/>
  <c r="K13" i="17"/>
  <c r="M13" i="11"/>
  <c r="M19" i="11" s="1"/>
  <c r="K13" i="11"/>
  <c r="K19" i="11" s="1"/>
  <c r="M15" i="9"/>
  <c r="K15" i="9"/>
  <c r="M14" i="3"/>
  <c r="M17" i="3" s="1"/>
  <c r="K14" i="3"/>
  <c r="K17" i="3" s="1"/>
  <c r="M13" i="2"/>
  <c r="K13" i="2"/>
  <c r="H14" i="17"/>
  <c r="K13" i="30"/>
  <c r="M13" i="30"/>
  <c r="K13" i="27"/>
  <c r="M13" i="27"/>
  <c r="K13" i="16"/>
  <c r="M13" i="16"/>
  <c r="K16" i="9"/>
  <c r="M16" i="9"/>
  <c r="M14" i="18"/>
  <c r="K14" i="18"/>
  <c r="H14" i="16"/>
  <c r="M17" i="9"/>
  <c r="K17" i="9"/>
  <c r="H16" i="14"/>
  <c r="N63" i="1" l="1"/>
  <c r="N13" i="1"/>
  <c r="M17" i="36"/>
  <c r="M18" i="28"/>
  <c r="K17" i="2"/>
  <c r="K17" i="6"/>
  <c r="K17" i="4"/>
  <c r="L31" i="1"/>
  <c r="K31" i="1" s="1"/>
  <c r="L42" i="1"/>
  <c r="K42" i="1" s="1"/>
  <c r="P15" i="1"/>
  <c r="P38" i="1"/>
  <c r="I46" i="1"/>
  <c r="L51" i="1"/>
  <c r="K51" i="1" s="1"/>
  <c r="M17" i="4"/>
  <c r="L35" i="1"/>
  <c r="K35" i="1" s="1"/>
  <c r="P35" i="1"/>
  <c r="L49" i="1"/>
  <c r="K49" i="1" s="1"/>
  <c r="P49" i="1"/>
  <c r="L43" i="1"/>
  <c r="K43" i="1" s="1"/>
  <c r="P43" i="1"/>
  <c r="P42" i="1" s="1"/>
  <c r="K16" i="31"/>
  <c r="K18" i="28"/>
  <c r="M16" i="25"/>
  <c r="K16" i="25"/>
  <c r="M16" i="21"/>
  <c r="K16" i="21"/>
  <c r="K22" i="27"/>
  <c r="K14" i="17"/>
  <c r="M14" i="16"/>
  <c r="K17" i="5"/>
  <c r="M17" i="5"/>
  <c r="M22" i="27"/>
  <c r="M18" i="18"/>
  <c r="K18" i="18"/>
  <c r="K14" i="16"/>
  <c r="K28" i="9"/>
  <c r="M28" i="9"/>
  <c r="M14" i="30"/>
  <c r="K14" i="30"/>
  <c r="M17" i="2"/>
  <c r="I13" i="1" l="1"/>
  <c r="I63" i="1"/>
  <c r="L53" i="1"/>
  <c r="K53" i="1" s="1"/>
  <c r="L14" i="1"/>
  <c r="K14" i="1" s="1"/>
  <c r="L46" i="1"/>
  <c r="K46" i="1" s="1"/>
  <c r="L33" i="1"/>
  <c r="K33" i="1" s="1"/>
  <c r="P33" i="1"/>
  <c r="L37" i="1"/>
  <c r="K37" i="1" s="1"/>
  <c r="P37" i="1"/>
  <c r="L48" i="1"/>
  <c r="K48" i="1" s="1"/>
  <c r="P48" i="1"/>
  <c r="P46" i="1" s="1"/>
  <c r="O50" i="1" l="1"/>
  <c r="O59" i="1"/>
  <c r="J59" i="1"/>
  <c r="O25" i="1"/>
  <c r="J25" i="1"/>
  <c r="J50" i="1"/>
  <c r="M50" i="1"/>
  <c r="M59" i="1"/>
  <c r="M25" i="1"/>
  <c r="K63" i="1"/>
  <c r="O23" i="1"/>
  <c r="J60" i="1"/>
  <c r="L63" i="1"/>
  <c r="M19" i="1"/>
  <c r="M33" i="1"/>
  <c r="M48" i="1"/>
  <c r="M52" i="1"/>
  <c r="O20" i="1"/>
  <c r="O51" i="1"/>
  <c r="M17" i="1"/>
  <c r="O26" i="1"/>
  <c r="M51" i="1"/>
  <c r="J57" i="1"/>
  <c r="M24" i="1"/>
  <c r="O54" i="1"/>
  <c r="J31" i="1"/>
  <c r="J46" i="1"/>
  <c r="O18" i="1"/>
  <c r="J42" i="1"/>
  <c r="O21" i="1"/>
  <c r="J38" i="1"/>
  <c r="O60" i="1"/>
  <c r="M22" i="1"/>
  <c r="J22" i="1"/>
  <c r="M20" i="1"/>
  <c r="J20" i="1"/>
  <c r="O57" i="1"/>
  <c r="O36" i="1"/>
  <c r="M57" i="1"/>
  <c r="M32" i="1"/>
  <c r="M41" i="1"/>
  <c r="O39" i="1"/>
  <c r="J29" i="1"/>
  <c r="O15" i="1"/>
  <c r="J27" i="1"/>
  <c r="J47" i="1"/>
  <c r="O43" i="1"/>
  <c r="M62" i="1"/>
  <c r="O37" i="1"/>
  <c r="M42" i="1"/>
  <c r="M38" i="1"/>
  <c r="O48" i="1"/>
  <c r="O44" i="1"/>
  <c r="J44" i="1"/>
  <c r="J37" i="1"/>
  <c r="M37" i="1"/>
  <c r="M45" i="1"/>
  <c r="O24" i="1"/>
  <c r="O33" i="1"/>
  <c r="O42" i="1"/>
  <c r="J23" i="1"/>
  <c r="J15" i="1"/>
  <c r="J54" i="1"/>
  <c r="J55" i="1"/>
  <c r="M28" i="1"/>
  <c r="O55" i="1"/>
  <c r="O30" i="1"/>
  <c r="M18" i="1"/>
  <c r="O34" i="1"/>
  <c r="O17" i="1"/>
  <c r="M29" i="1"/>
  <c r="M35" i="1"/>
  <c r="M43" i="1"/>
  <c r="J16" i="1"/>
  <c r="O16" i="1"/>
  <c r="O58" i="1"/>
  <c r="O38" i="1"/>
  <c r="O46" i="1"/>
  <c r="J14" i="1"/>
  <c r="M15" i="1"/>
  <c r="J51" i="1"/>
  <c r="O14" i="1"/>
  <c r="J61" i="1"/>
  <c r="O29" i="1"/>
  <c r="M23" i="1"/>
  <c r="M58" i="1"/>
  <c r="O47" i="1"/>
  <c r="J17" i="1"/>
  <c r="M54" i="1"/>
  <c r="O56" i="1"/>
  <c r="O61" i="1"/>
  <c r="O22" i="1"/>
  <c r="O35" i="1"/>
  <c r="O40" i="1"/>
  <c r="M49" i="1"/>
  <c r="J40" i="1"/>
  <c r="J30" i="1"/>
  <c r="M55" i="1"/>
  <c r="M40" i="1"/>
  <c r="J21" i="1"/>
  <c r="J18" i="1"/>
  <c r="J41" i="1"/>
  <c r="M47" i="1"/>
  <c r="J52" i="1"/>
  <c r="O19" i="1"/>
  <c r="M26" i="1"/>
  <c r="J56" i="1"/>
  <c r="J62" i="1"/>
  <c r="J33" i="1"/>
  <c r="J26" i="1"/>
  <c r="J39" i="1"/>
  <c r="M16" i="1"/>
  <c r="O32" i="1"/>
  <c r="O27" i="1"/>
  <c r="J36" i="1"/>
  <c r="M39" i="1"/>
  <c r="J24" i="1"/>
  <c r="O31" i="1"/>
  <c r="J63" i="1"/>
  <c r="J49" i="1"/>
  <c r="M21" i="1"/>
  <c r="M34" i="1"/>
  <c r="M31" i="1"/>
  <c r="J35" i="1"/>
  <c r="O41" i="1"/>
  <c r="O45" i="1"/>
  <c r="J43" i="1"/>
  <c r="M61" i="1"/>
  <c r="J34" i="1"/>
  <c r="J28" i="1"/>
  <c r="J45" i="1"/>
  <c r="O28" i="1"/>
  <c r="M44" i="1"/>
  <c r="J58" i="1"/>
  <c r="O52" i="1"/>
  <c r="J48" i="1"/>
  <c r="J32" i="1"/>
  <c r="O49" i="1"/>
  <c r="M30" i="1"/>
  <c r="J19" i="1"/>
  <c r="M27" i="1"/>
  <c r="M14" i="1"/>
  <c r="O13" i="1"/>
  <c r="J53" i="1"/>
  <c r="O53" i="1"/>
  <c r="M53" i="1"/>
  <c r="M60" i="1"/>
  <c r="M56" i="1"/>
  <c r="O62" i="1"/>
  <c r="J13" i="1"/>
  <c r="L13" i="1"/>
  <c r="K13" i="1" s="1"/>
  <c r="M13" i="1" s="1"/>
  <c r="M46" i="1"/>
  <c r="L36" i="1"/>
  <c r="K36" i="1" s="1"/>
  <c r="M36" i="1" s="1"/>
  <c r="P36" i="1"/>
  <c r="M63" i="1" l="1"/>
  <c r="O63" i="1"/>
  <c r="P31" i="1"/>
  <c r="P14" i="1" s="1"/>
  <c r="P13" i="1" l="1"/>
  <c r="P63" i="1"/>
</calcChain>
</file>

<file path=xl/sharedStrings.xml><?xml version="1.0" encoding="utf-8"?>
<sst xmlns="http://schemas.openxmlformats.org/spreadsheetml/2006/main" count="1325" uniqueCount="199">
  <si>
    <t>NO.</t>
  </si>
  <si>
    <t>KEUANGAN</t>
  </si>
  <si>
    <t>BOBOT (%)</t>
  </si>
  <si>
    <t>JUMLAH DANA        (Rp.)</t>
  </si>
  <si>
    <t>FISIK</t>
  </si>
  <si>
    <t>REALISASI KOMULATIF (%)</t>
  </si>
  <si>
    <t>(%)</t>
  </si>
  <si>
    <t xml:space="preserve">(Rp.) </t>
  </si>
  <si>
    <t xml:space="preserve">APBD KABUPATEN KEPULAUAN SELAYAR </t>
  </si>
  <si>
    <t>Belanja             : Langsung</t>
  </si>
  <si>
    <t xml:space="preserve">    </t>
  </si>
  <si>
    <t>URAIAN / RINCIAN KEGIATAN / TARGET</t>
  </si>
  <si>
    <t>LOKASI</t>
  </si>
  <si>
    <t>KECAMATAN</t>
  </si>
  <si>
    <t>DESA / KEL</t>
  </si>
  <si>
    <t>NILAI KONTRAK (Rp)</t>
  </si>
  <si>
    <t>NAMA PELAKSANA</t>
  </si>
  <si>
    <t>REALISASI TERTIMBANG (%)</t>
  </si>
  <si>
    <t>T o t a l</t>
  </si>
  <si>
    <t>Benteng</t>
  </si>
  <si>
    <t xml:space="preserve">KEUANGAN  </t>
  </si>
  <si>
    <t xml:space="preserve"> REALISASI FISIK DAN KEUANGAN</t>
  </si>
  <si>
    <t>PPTK</t>
  </si>
  <si>
    <t>Penyediaan Jasa Komunikasi, Sumber Daya Air dan Listrik</t>
  </si>
  <si>
    <t xml:space="preserve"> REKAPITULASI</t>
  </si>
  <si>
    <t>SISA DANA    (Rp)</t>
  </si>
  <si>
    <t>MASALAH YANG DIHADAPI</t>
  </si>
  <si>
    <t>PEMECAHAN MASALAH</t>
  </si>
  <si>
    <r>
      <t xml:space="preserve">SKPD                 : </t>
    </r>
    <r>
      <rPr>
        <b/>
        <sz val="11"/>
        <color rgb="FF000000"/>
        <rFont val="Calibri"/>
        <family val="2"/>
      </rPr>
      <t>DINAS PERPUSTAKAAN DAN KEARSIPAN</t>
    </r>
  </si>
  <si>
    <t>SKPD                 : DINAS PERPUSTAKAAN DAN KEARSIPAN</t>
  </si>
  <si>
    <r>
      <t xml:space="preserve">SKPD                       : </t>
    </r>
    <r>
      <rPr>
        <b/>
        <sz val="12"/>
        <color rgb="FF000000"/>
        <rFont val="Calibri"/>
        <family val="2"/>
      </rPr>
      <t>DINAS PERPUSTAKAAN DAN KEARSIPAN</t>
    </r>
  </si>
  <si>
    <t xml:space="preserve">  </t>
  </si>
  <si>
    <t>Belanja            : Langsung</t>
  </si>
  <si>
    <t xml:space="preserve">   </t>
  </si>
  <si>
    <t>Kepala Dinas Perpustakaan dan Kearsipan,</t>
  </si>
  <si>
    <t>PERSENTASE KEMAJUAN PENGADAAN BARANG/JASA</t>
  </si>
  <si>
    <t>Penyusunan Dokumen Perencanaan Perangkat Daerah</t>
  </si>
  <si>
    <t>Koordinasi dan Penyusunan Dokumen RKA-SKPD</t>
  </si>
  <si>
    <t>Koordinasi dan Penyusunan Dokumen Perubahan RKA-SKPD</t>
  </si>
  <si>
    <t>Koordinasi dan Penyusunan Perubahan DPA-SKPD</t>
  </si>
  <si>
    <t>Koordinasi dan Penyusunan Laporan Capaian Kinerja dan Ikhtisar Realisasi Kinerja SKPD</t>
  </si>
  <si>
    <t>Evaluasi Kinerja Perangkat Daerah</t>
  </si>
  <si>
    <t>Penyediaan Gaji dan Tunjangan ASN</t>
  </si>
  <si>
    <t>Koordinasi dan Penyusunan Laporan Keuangan Akhir Tahun SKPD</t>
  </si>
  <si>
    <t>Penatausahaan Barang Milik Daerah pada SKPD</t>
  </si>
  <si>
    <t>Pendidikan dan Pelatihan Pegawai Berdasarkan Tugas dan Fungsi</t>
  </si>
  <si>
    <t>Penyediaan Komponen Instalasi Listrik/Penerangan Bangunan Kantor</t>
  </si>
  <si>
    <t>Penyelenggaraan Rapat Koordinasi dan Konsultasi SKPD</t>
  </si>
  <si>
    <t>Penatausahaan Arsip Dinamis pada SKPD</t>
  </si>
  <si>
    <t>Penyediaan Jasa Surat Menyurat</t>
  </si>
  <si>
    <t>Penyediaan Jasa Pelayanan Umum Kantor</t>
  </si>
  <si>
    <t>Penyediaan Jasa Pemeliharaan, Biaya Pemeliharaan, Pajak, dan Perizinan Kendaraan Dinas Operasional atau Lapangan</t>
  </si>
  <si>
    <t>Pemeliharaan Peralatan dan Mesin Lainnya</t>
  </si>
  <si>
    <t>Pemeliharaan/Rehabilitasi Gedung Kantor dan Bangunan Lainnya</t>
  </si>
  <si>
    <t>Pengembangan dan Pemeliharaan Layanan Perpustakaan Elektronik</t>
  </si>
  <si>
    <t>Pengelolaan dan Pengembangan Bahan Pustaka</t>
  </si>
  <si>
    <t>Akuisisi, Pengolahan, Preservasi, dan Akses Arsip Statis</t>
  </si>
  <si>
    <t>Belanja Alat/Bahan untuk Kegiatan Kantor - Alat Tulis Kantor</t>
  </si>
  <si>
    <t>Belanja Alat/Bahan untuk Kegiatan Kantor - Bahan Cetak</t>
  </si>
  <si>
    <t>Belanja Alat/Bahan untuk Kegiatan Kantor-Alat Tulis Kantor</t>
  </si>
  <si>
    <t>Belanja Alat/Bahan untuk Kegiatan Kantor-Bahan Cetak</t>
  </si>
  <si>
    <t>Kegiatan          : Perencanaan, Penganggaran, dan Evaluasi Kinerja Perangkat Daerah</t>
  </si>
  <si>
    <t>Sub Kegiatan  : Penyusunan Dokumen Perencanaan Perangkat Daerah</t>
  </si>
  <si>
    <t>Sub Kegiatan : Koordinasi dan Penyusunan Dokumen RKA-SKPD</t>
  </si>
  <si>
    <t>Kegiatan          : Perencanaan, Penganggaran dan Evaluasi Kinerja Perangkat Daerah</t>
  </si>
  <si>
    <t>Sub Kegiatan : Koordinasi dan Penyusunan Dokumen Perubahan RKA-SKPD</t>
  </si>
  <si>
    <t>Sub Kegiatan  : Koordinasi dan Penyusunan DPA-SKPD</t>
  </si>
  <si>
    <t>Sub Kegiatan  : Koordinasi dan Penyusunan Perubahan DPA-SKPD</t>
  </si>
  <si>
    <t>Sub Kegiatan : Koordinasi dan Penyusunan Laporan Capaian Kinerja dan Ikhtisar Realisasi Kinerja SKPD</t>
  </si>
  <si>
    <t>SKPD                  : DINAS PERPUSTAKAAN DAN KEARSIPAN</t>
  </si>
  <si>
    <t>Kegiatan          : Administrasi Keuangan Perangkat Daerah</t>
  </si>
  <si>
    <t>Sub Kegiatan  : Penyediaan Gaji dan Tunjangan ASN</t>
  </si>
  <si>
    <t>Belanja Gaji Pokok PNS</t>
  </si>
  <si>
    <t>Belanja Tunjangan Keluarga PNS</t>
  </si>
  <si>
    <t>Belanja Tunjangan Jabatan PNS</t>
  </si>
  <si>
    <t>Belanja Tunjangan Fungsional PNS</t>
  </si>
  <si>
    <t>Belanja Tunjangan Fungsional Umum PNS</t>
  </si>
  <si>
    <t>Belanja Tunjangan Beras PNS</t>
  </si>
  <si>
    <t>Belanja Tunjangan PPh/Tunjangan Keluarga PNS</t>
  </si>
  <si>
    <t>Belanja Pembulatan Gaji PNS</t>
  </si>
  <si>
    <t>Tambahan Penghasilan berdasarkan Beban Kerja PNS</t>
  </si>
  <si>
    <t>Kegiatan          : Administrasi Barang Milik Daerah pada Perangkat Daerah</t>
  </si>
  <si>
    <t>Kegiatan          : Administrasi Kepegawaian Perangkat Daerah</t>
  </si>
  <si>
    <t>Sub Kegiatan  : Pendidikan dan Pelatihan Pegawai Berdasarkan Tugas dan Fungsi</t>
  </si>
  <si>
    <t>Kegiatan          : Administrasi Umum Perangkat Daerah</t>
  </si>
  <si>
    <t>Belanja Alat/Bahan untuk Kegiatan Kantor-Perabot Kantor</t>
  </si>
  <si>
    <t>Sub Kegiatan  : Penyediaan Bahan Bacaan dan Peraturan Perundang-undangan</t>
  </si>
  <si>
    <t>Belanja Perjalanan Dinas Biasa</t>
  </si>
  <si>
    <t>Kegiatan          : Penyediaan Jasa Penunjang Urusan Pemerintahan Daerah</t>
  </si>
  <si>
    <t>Sub Kegiatan  : Penyediaan Jasa Komunikasi, Sumber Daya Air dan Listrik</t>
  </si>
  <si>
    <t>Belanja Tagihan Air</t>
  </si>
  <si>
    <t>Belanja Tagihan Listrik</t>
  </si>
  <si>
    <t>Belanja Kawat/Faksimili/Internet/TV Berlangganan</t>
  </si>
  <si>
    <t>Sub Kegiatan : Penyediaan Jasa Pelayanan Umum Kantor</t>
  </si>
  <si>
    <t>Belanja Jasa Tenaga Supir</t>
  </si>
  <si>
    <t>Belanja Iuran Jaminan Kecelakaan Kerja bagi Non ASN</t>
  </si>
  <si>
    <t>Kegiatan          : Pemeliharaan Barang Milik Daerah Penunjang Urusan Pemerintahan Daerah</t>
  </si>
  <si>
    <t>Sub Kegiatan : Penyediaan Jasa Pemeliharaan, Biaya Pemeliharaan, Pajak dan Perizinan Kendaraan Dinas Operasional atau Lapangan</t>
  </si>
  <si>
    <t>Belanja Pemeliharaan Alat Angkutan-Alat Angkutan Darat Bermotor-Kendaraan Bermotor Penumpang</t>
  </si>
  <si>
    <t>Belanja Pemeliharaan Alat Angkutan-Alat Angkutan Darat Bermotor-Kendaraan Bermotor Beroda Dua</t>
  </si>
  <si>
    <t>Sub Kegiatan : Pemeliharaan Peralatan dan Mesin Lainnya</t>
  </si>
  <si>
    <t>Belanja Pemeliharaan Komputer-Peralatan Komputer-Peralatan Personal Komputer</t>
  </si>
  <si>
    <t>Sub Kegiatan : Pemeliharaan/Rehabilitasi Gedung Kantor dan Bangunan Lainnya</t>
  </si>
  <si>
    <t>Belanja Pemeliharaan Bangunan Gedung-Bangunan Gedung Tempat Kerja-Bangunan Gedung Kantor</t>
  </si>
  <si>
    <t>Kegiatan          : Pengelolaan Perpustakaan Tingkat Daerah Kabupaten/Kota</t>
  </si>
  <si>
    <t>Belanja Perjalanan Dinas Dalam Kota</t>
  </si>
  <si>
    <t>Kegiatan          : Pembudayaan Gemar Membaca Tingkat Daerah Kabupaten/Kota</t>
  </si>
  <si>
    <t>Kegiatan          : Pengelolaan Arsip Statis Daerah Kabupaten/Kota</t>
  </si>
  <si>
    <t>PROGRAM PENUNJANG URUSAN PEMERINTAHAN DAERAH KABUPATEN/KOTA</t>
  </si>
  <si>
    <t>Perencanaan, Penganggaran, dan Evaluasi Kinerja Perangkat Daerah</t>
  </si>
  <si>
    <t>Administrasi Keuangan Perangkat Daerah</t>
  </si>
  <si>
    <t>Administrasi Barang Milik Daerah pada Perangkat Daerah</t>
  </si>
  <si>
    <t>Administrasi Kepegawaian Perangkat Daerah</t>
  </si>
  <si>
    <t>Administrasi Umum Perangkat Daerah</t>
  </si>
  <si>
    <t>Penyediaan Jasa Penunjang Urusan Pemerintahan Daerah</t>
  </si>
  <si>
    <t>Pemeliharaan Barang Milik Daerah Penunjang Urusan Pemerintahan Daerah</t>
  </si>
  <si>
    <t>PROGRAM PEMBINAN PERPUSTAKAAN</t>
  </si>
  <si>
    <t>Pengelolaan Perpustakaan Tingkat Daerah Kabupaten/Kota</t>
  </si>
  <si>
    <t>Pembudayaan Gemar Membaca Tingkat Daerah Kabupaten/Kota</t>
  </si>
  <si>
    <t>PROGRAM PENGELOLAAN ARSIP</t>
  </si>
  <si>
    <t>Pengelolaan Arsip Statis Daerah Kabupaten/Kota</t>
  </si>
  <si>
    <t>PROGRAM PERLINDUNGAN DAN PENYELAMATAN ARSIP</t>
  </si>
  <si>
    <t>URAIAN KEGIATAN</t>
  </si>
  <si>
    <t>Sub Kegiatan  : Evaluasi Kinerja Perangkat Daerah</t>
  </si>
  <si>
    <t>Sub Kegiatan  : Koordinasi dan Penyusunan Laporan Keuangan Akhir Tahun SKPD</t>
  </si>
  <si>
    <t>Sub Kegiatan   : Penatausahaan Barang Milik Daerah pada SKPD</t>
  </si>
  <si>
    <t>Sub Kegiatan  : Penyediaan Komponen Instalasi Listrik/Penerangan Bangunan Kantor</t>
  </si>
  <si>
    <t>Sub Kegiatan  : Penyediaan Barang Cetakan dan Penggandaan</t>
  </si>
  <si>
    <t>Sub Kegiatan   : Penyelenggaraan Rapat Koordinasi dan Konsultasi SKPD</t>
  </si>
  <si>
    <t>Sub Kegiatan   : Penatausahaan Arsip Dinamis pada SKPD</t>
  </si>
  <si>
    <t>Sub Kegiatan  : Penyediaan Jasa Surat Menyurat</t>
  </si>
  <si>
    <t>Sub Kegiatan  : Pengembangan dan Pemeliharaan Layanan Perpustakaan Elektronik</t>
  </si>
  <si>
    <t>Sub Kegiatan  : Akuisisi, Pengolahan, Preservasi, dan Akses Arsip Statis</t>
  </si>
  <si>
    <t>Belanja Iuran Jaminan Kesehatan PNS</t>
  </si>
  <si>
    <t>Belanja Iuran Jaminan Kecelakaan Kerja PNS</t>
  </si>
  <si>
    <t>Belanja Iuran Jaminan Kematian PNS</t>
  </si>
  <si>
    <t>Belanja Bimbingan Teknis</t>
  </si>
  <si>
    <t>Belanja Langganan Jurnal/Surat Kabar/Malajah</t>
  </si>
  <si>
    <t>Belanja Jasa Tenaga Kebersihan</t>
  </si>
  <si>
    <t>Belanja Pembayaran Pajak, Bea, dan Perizinan</t>
  </si>
  <si>
    <t>Belanja Pemeliharaan Alat Kantor dan Rumah Tangga-Alat Rumah Tangga-Alat Kantor Lainnya</t>
  </si>
  <si>
    <t>Belanja Alat/Bahan untuk Kegiatan Kantor-Alat Listrik</t>
  </si>
  <si>
    <t>Sub Kegiatan  : Pengembangan Literasi Berbasis Inklusi Sosial</t>
  </si>
  <si>
    <t>Honorarium Narasumber atau Pembahas, Moderator, Pembawa Acara dan Panitia</t>
  </si>
  <si>
    <t>Belanja Alat/Bahan untuk kegiatan Kantor-Perabot Kantor</t>
  </si>
  <si>
    <t>Kegiatan          : Pengelolaan Simpul Jaringan Informasi Kearsipan Nasional Tingkat Kabupaten/Kota</t>
  </si>
  <si>
    <t>Sub Kegiatan  : Penyediaan Informasi, Akses dan Layanan Kearsipan Tingkat Daerah Kabupaten/Kota Melalui JIKN</t>
  </si>
  <si>
    <t>Kegiatan          : Autentikasi Arsip Statis dan Arsip Hasil Alih Media Kabupaten/Kota</t>
  </si>
  <si>
    <t>Sub Kegiatan  : Penilaian dan Penetapan Hasil Alih Media sesuai Persyaratan Penjamin Keabsahan Arsip</t>
  </si>
  <si>
    <t>Pengembangan Literasi Berbasis Inklusi Sosial</t>
  </si>
  <si>
    <t>Pengelolaan Simpul Jaringan Informasi Kearsipan Nasi\onal Tingkat Kabupaten/Kota</t>
  </si>
  <si>
    <t>Penyediaan Informasi, Akses dan Layanan Kearsipan Tingkat Daerah Kabupaten/Kota Melalui JIKN</t>
  </si>
  <si>
    <t>Autentikasi Arsip Statis dan Hasil Alih Media Kabupaten/Kota</t>
  </si>
  <si>
    <t>RADEN RACHMAWATI, A.Md.Pi</t>
  </si>
  <si>
    <t>NIP. 19781114 200701 2 016</t>
  </si>
  <si>
    <t>NIP. 19780310 200604 2033</t>
  </si>
  <si>
    <t>URUSAN PEMERINTAHAN BIDANG PERPUSTAKAAN</t>
  </si>
  <si>
    <t>TOTAL ANGGARAN</t>
  </si>
  <si>
    <t>Belanja Honorarium Penanggungjawaban Pengelola Keuangan</t>
  </si>
  <si>
    <t>URUSAN PEMERINTAHAN BIDANG KEARSIPAN</t>
  </si>
  <si>
    <t>I</t>
  </si>
  <si>
    <t>II</t>
  </si>
  <si>
    <t>Penyediaan Bahan Bacaan dan Peraturan Perundang-Undangan</t>
  </si>
  <si>
    <t>Penilaian dan Penetapan Hasil Alih Media sesuai Persyaratan Penjamin Keabsahan Arsip</t>
  </si>
  <si>
    <t>Koordinasi dan Penyusunan DPA-SKPD</t>
  </si>
  <si>
    <t>NIP. 19670604 199003 1 015</t>
  </si>
  <si>
    <t>H. SALAHUDDIN, S. Sos</t>
  </si>
  <si>
    <t>Sub Kegiatan : Pengelolaan dan Pengembangan Bahan Pustaka</t>
  </si>
  <si>
    <t>ANDI LISMAKIAH TOLA, S.Sos</t>
  </si>
  <si>
    <t>NIP. 19671221 199102 2 002</t>
  </si>
  <si>
    <t>ANDI CITRAWATI, S.T.</t>
  </si>
  <si>
    <t>NIP. 19730713 200312 2 008</t>
  </si>
  <si>
    <t>Penyediaan Barang Cetakan dan Penggandaan</t>
  </si>
  <si>
    <t>TAHUN ANGGARAN 2023</t>
  </si>
  <si>
    <t>Belanja Alat/Bahan untuk Kegiatan Kantor - Kertas dan Cover</t>
  </si>
  <si>
    <t>Belanja Alat/Bahan untuk Kegiatan Kantor - Bahan Komputer</t>
  </si>
  <si>
    <t>Sub Kegiatan  : Koordinasi dan Pelaksanaan Akuntansi SKPD</t>
  </si>
  <si>
    <t>Belanja Alat/Bahan untuk Kegiatan Kantor -Alat/Bahan untuk Kegiatan Kantor Lainnya</t>
  </si>
  <si>
    <t>Sub Kegiatan  : Penyediaan Peralatan dan Perlengkapan Kantor</t>
  </si>
  <si>
    <t>Belanja Perjalanan Dalam Kota</t>
  </si>
  <si>
    <t>Belanja Alat/Bahan untuk Kegiatan Kantor-Benda Pos</t>
  </si>
  <si>
    <t>Belanja Alat/Bahan untuk Kegiatan Kantor-Kertas dan Cover</t>
  </si>
  <si>
    <t>Belanja Alat/Bahan untuk Kegiatan Kantor-Bahan Komputer</t>
  </si>
  <si>
    <t>Belanja Jasa Tenaga Operator</t>
  </si>
  <si>
    <t>Belanja Jasa Tenaga Pelayanan Umum</t>
  </si>
  <si>
    <t>Belanja Jasa Pengolahan Sampah</t>
  </si>
  <si>
    <t>Belanja Pemeliharaan Alat Angkutan-Alat Angkutan Apung Bermotor-Alat Angkutan Apung Bermotor untuk Penumpang</t>
  </si>
  <si>
    <t>Belanja Pemeliharaan Alat Angkutan-Alat Angkutan Darat Bermotor-Kendaraan Bermotor Perorangan</t>
  </si>
  <si>
    <t>Sub Kegiatan : Penyusunan Data dan Informasi Perpustakaan, Tenaga Perpustakaan dan Pustakawan Tingkat Daerah Kabupaten/Kota</t>
  </si>
  <si>
    <t>Belanja Kursus Singkat/Pelatihan</t>
  </si>
  <si>
    <t>Sub Kegiatan  : Pemberdayaan Kapasitas Unit Kearsipan dan Lembaga Kearsipan Daerah Kabupaten/kota</t>
  </si>
  <si>
    <t>Belanja Perjalanan Dinas Dalam  Kota</t>
  </si>
  <si>
    <t>Koordinasi dan Pelaksanaan Akuntansi SKPD</t>
  </si>
  <si>
    <t>Penyediaan Peralatan dan Perlengkapan Kantor</t>
  </si>
  <si>
    <t>Penyusunan Data dan Informasi Perpustakaan, Tenaga Perpustakaan dan Pustakawan Tingkat Daerah Kabupatrn/Kota</t>
  </si>
  <si>
    <t>Pemberdayaan Kapasitas Unit Kearsipan dan Lembaga Kearsipan Daerah Kabupaten/Kota</t>
  </si>
  <si>
    <t>ANDI HERLIATI, S.P.,M.M</t>
  </si>
  <si>
    <t>Benteng, 30 April 2023</t>
  </si>
  <si>
    <t>Keadaan Bulan : April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</si>
</sst>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28">
    <font>
      <sz val="11"/>
      <name val="Calibri"/>
    </font>
    <font>
      <sz val="11"/>
      <color rgb="FF000000"/>
      <name val="Calibri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u/>
      <sz val="12"/>
      <color rgb="FF000000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b/>
      <u/>
      <sz val="12"/>
      <color rgb="FF000000"/>
      <name val="Calibri"/>
      <family val="2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6" fillId="0" borderId="0">
      <alignment vertical="top"/>
      <protection locked="0"/>
    </xf>
  </cellStyleXfs>
  <cellXfs count="501">
    <xf numFmtId="0" fontId="0" fillId="0" borderId="0" xfId="0">
      <alignment vertical="center"/>
    </xf>
    <xf numFmtId="0" fontId="1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18" xfId="0" applyFont="1" applyBorder="1" applyAlignment="1"/>
    <xf numFmtId="0" fontId="9" fillId="0" borderId="24" xfId="0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top" wrapText="1"/>
    </xf>
    <xf numFmtId="3" fontId="9" fillId="0" borderId="28" xfId="0" applyNumberFormat="1" applyFont="1" applyBorder="1" applyAlignment="1">
      <alignment horizontal="right" vertical="center"/>
    </xf>
    <xf numFmtId="4" fontId="9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" fontId="9" fillId="0" borderId="29" xfId="0" quotePrefix="1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4" fontId="9" fillId="0" borderId="3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3" fontId="1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/>
    <xf numFmtId="4" fontId="9" fillId="0" borderId="13" xfId="0" applyNumberFormat="1" applyFont="1" applyBorder="1" applyAlignment="1">
      <alignment horizontal="center" vertical="center"/>
    </xf>
    <xf numFmtId="0" fontId="9" fillId="0" borderId="28" xfId="0" applyFont="1" applyBorder="1" applyAlignment="1"/>
    <xf numFmtId="0" fontId="9" fillId="0" borderId="29" xfId="0" applyFont="1" applyBorder="1" applyAlignment="1"/>
    <xf numFmtId="0" fontId="1" fillId="0" borderId="39" xfId="0" applyFont="1" applyBorder="1" applyAlignment="1"/>
    <xf numFmtId="0" fontId="10" fillId="0" borderId="0" xfId="0" applyFont="1" applyAlignment="1"/>
    <xf numFmtId="0" fontId="7" fillId="0" borderId="0" xfId="0" applyFont="1" applyAlignment="1">
      <alignment horizontal="right"/>
    </xf>
    <xf numFmtId="0" fontId="11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4" fontId="9" fillId="0" borderId="2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4" fontId="9" fillId="0" borderId="39" xfId="0" applyNumberFormat="1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41" fontId="1" fillId="0" borderId="0" xfId="0" applyNumberFormat="1" applyFont="1" applyBorder="1" applyAlignment="1"/>
    <xf numFmtId="41" fontId="1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4" fontId="9" fillId="0" borderId="3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vertical="top" wrapText="1"/>
    </xf>
    <xf numFmtId="0" fontId="9" fillId="0" borderId="21" xfId="0" applyFont="1" applyBorder="1" applyAlignment="1">
      <alignment horizontal="center" vertical="top" wrapText="1"/>
    </xf>
    <xf numFmtId="3" fontId="9" fillId="0" borderId="21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top" wrapText="1"/>
    </xf>
    <xf numFmtId="3" fontId="9" fillId="0" borderId="28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31" xfId="0" applyFont="1" applyBorder="1" applyAlignment="1">
      <alignment horizontal="center" vertical="top" wrapText="1"/>
    </xf>
    <xf numFmtId="0" fontId="1" fillId="0" borderId="43" xfId="0" applyFont="1" applyBorder="1" applyAlignment="1"/>
    <xf numFmtId="0" fontId="9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/>
    </xf>
    <xf numFmtId="4" fontId="9" fillId="0" borderId="5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9" fillId="0" borderId="21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3" fontId="9" fillId="0" borderId="0" xfId="0" applyNumberFormat="1" applyFont="1" applyBorder="1">
      <alignment vertical="center"/>
    </xf>
    <xf numFmtId="4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/>
    <xf numFmtId="4" fontId="18" fillId="0" borderId="41" xfId="0" applyNumberFormat="1" applyFont="1" applyBorder="1" applyAlignment="1">
      <alignment horizontal="center"/>
    </xf>
    <xf numFmtId="3" fontId="18" fillId="0" borderId="39" xfId="0" applyNumberFormat="1" applyFont="1" applyBorder="1" applyAlignment="1"/>
    <xf numFmtId="4" fontId="18" fillId="0" borderId="39" xfId="0" applyNumberFormat="1" applyFont="1" applyBorder="1" applyAlignment="1">
      <alignment horizontal="center"/>
    </xf>
    <xf numFmtId="4" fontId="18" fillId="0" borderId="39" xfId="0" applyNumberFormat="1" applyFont="1" applyBorder="1" applyAlignment="1">
      <alignment horizontal="center" vertical="center"/>
    </xf>
    <xf numFmtId="0" fontId="18" fillId="0" borderId="39" xfId="0" applyFont="1" applyBorder="1" applyAlignment="1"/>
    <xf numFmtId="3" fontId="18" fillId="0" borderId="39" xfId="0" applyNumberFormat="1" applyFont="1" applyBorder="1" applyAlignment="1">
      <alignment horizontal="right"/>
    </xf>
    <xf numFmtId="3" fontId="18" fillId="0" borderId="28" xfId="0" quotePrefix="1" applyNumberFormat="1" applyFont="1" applyBorder="1" applyAlignment="1">
      <alignment horizontal="right" vertical="center"/>
    </xf>
    <xf numFmtId="0" fontId="18" fillId="0" borderId="52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53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28" xfId="0" applyFont="1" applyBorder="1" applyAlignment="1">
      <alignment horizontal="left" vertical="top" wrapText="1"/>
    </xf>
    <xf numFmtId="3" fontId="8" fillId="0" borderId="16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vertical="top" wrapText="1"/>
    </xf>
    <xf numFmtId="0" fontId="18" fillId="0" borderId="44" xfId="0" applyFont="1" applyBorder="1" applyAlignment="1"/>
    <xf numFmtId="0" fontId="9" fillId="0" borderId="34" xfId="0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28" xfId="0" applyFont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18" fillId="0" borderId="28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2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center" wrapText="1"/>
    </xf>
    <xf numFmtId="1" fontId="13" fillId="0" borderId="43" xfId="1" applyNumberFormat="1" applyFont="1" applyBorder="1" applyAlignment="1" applyProtection="1">
      <alignment vertical="top"/>
    </xf>
    <xf numFmtId="1" fontId="13" fillId="0" borderId="50" xfId="1" applyNumberFormat="1" applyFont="1" applyBorder="1" applyAlignment="1" applyProtection="1">
      <alignment horizontal="right" vertical="top"/>
    </xf>
    <xf numFmtId="3" fontId="18" fillId="0" borderId="28" xfId="0" applyNumberFormat="1" applyFont="1" applyBorder="1" applyAlignment="1"/>
    <xf numFmtId="3" fontId="20" fillId="0" borderId="18" xfId="0" applyNumberFormat="1" applyFont="1" applyBorder="1">
      <alignment vertical="center"/>
    </xf>
    <xf numFmtId="3" fontId="18" fillId="0" borderId="13" xfId="0" applyNumberFormat="1" applyFont="1" applyBorder="1" applyAlignment="1">
      <alignment horizontal="right"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/>
    </xf>
    <xf numFmtId="4" fontId="20" fillId="0" borderId="18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right" vertical="center"/>
    </xf>
    <xf numFmtId="0" fontId="9" fillId="0" borderId="13" xfId="0" applyFont="1" applyBorder="1" applyAlignment="1"/>
    <xf numFmtId="3" fontId="9" fillId="0" borderId="57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0" fontId="9" fillId="0" borderId="36" xfId="0" applyFont="1" applyBorder="1" applyAlignment="1"/>
    <xf numFmtId="0" fontId="9" fillId="0" borderId="57" xfId="0" applyFont="1" applyBorder="1" applyAlignment="1"/>
    <xf numFmtId="4" fontId="18" fillId="0" borderId="31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/>
    <xf numFmtId="4" fontId="8" fillId="0" borderId="13" xfId="0" applyNumberFormat="1" applyFont="1" applyBorder="1" applyAlignment="1">
      <alignment horizontal="center" vertical="center"/>
    </xf>
    <xf numFmtId="0" fontId="9" fillId="0" borderId="16" xfId="0" applyFont="1" applyBorder="1" applyAlignment="1"/>
    <xf numFmtId="3" fontId="18" fillId="0" borderId="31" xfId="0" applyNumberFormat="1" applyFont="1" applyBorder="1" applyAlignment="1">
      <alignment vertical="center"/>
    </xf>
    <xf numFmtId="3" fontId="18" fillId="0" borderId="36" xfId="0" applyNumberFormat="1" applyFont="1" applyBorder="1" applyAlignment="1">
      <alignment vertical="center"/>
    </xf>
    <xf numFmtId="0" fontId="9" fillId="0" borderId="23" xfId="0" applyFont="1" applyBorder="1" applyAlignment="1"/>
    <xf numFmtId="0" fontId="9" fillId="0" borderId="3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 wrapText="1"/>
    </xf>
    <xf numFmtId="0" fontId="18" fillId="0" borderId="25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5" fillId="0" borderId="34" xfId="0" applyFont="1" applyBorder="1" applyAlignment="1">
      <alignment horizontal="center" vertical="center" wrapText="1"/>
    </xf>
    <xf numFmtId="4" fontId="9" fillId="0" borderId="59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center" wrapText="1"/>
    </xf>
    <xf numFmtId="3" fontId="13" fillId="0" borderId="31" xfId="1" applyNumberFormat="1" applyFont="1" applyBorder="1" applyAlignment="1" applyProtection="1">
      <alignment vertical="top"/>
    </xf>
    <xf numFmtId="3" fontId="0" fillId="0" borderId="0" xfId="0" applyNumberFormat="1">
      <alignment vertical="center"/>
    </xf>
    <xf numFmtId="3" fontId="13" fillId="0" borderId="0" xfId="1" applyNumberFormat="1" applyFont="1" applyBorder="1" applyAlignment="1" applyProtection="1">
      <alignment vertical="top"/>
    </xf>
    <xf numFmtId="3" fontId="13" fillId="0" borderId="43" xfId="1" applyNumberFormat="1" applyFont="1" applyBorder="1" applyAlignment="1" applyProtection="1">
      <alignment vertical="center"/>
    </xf>
    <xf numFmtId="0" fontId="4" fillId="0" borderId="0" xfId="0" applyFont="1" applyAlignment="1">
      <alignment horizontal="left"/>
    </xf>
    <xf numFmtId="3" fontId="8" fillId="0" borderId="28" xfId="0" applyNumberFormat="1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horizontal="right" vertical="center"/>
    </xf>
    <xf numFmtId="4" fontId="8" fillId="0" borderId="36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center" vertical="center"/>
    </xf>
    <xf numFmtId="0" fontId="18" fillId="0" borderId="51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9" fillId="0" borderId="71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8" fillId="0" borderId="71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51" xfId="0" applyFont="1" applyBorder="1" applyAlignment="1">
      <alignment horizontal="center"/>
    </xf>
    <xf numFmtId="0" fontId="9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18" fillId="0" borderId="68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18" fillId="0" borderId="62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wrapText="1"/>
    </xf>
    <xf numFmtId="0" fontId="18" fillId="0" borderId="51" xfId="0" applyFont="1" applyBorder="1" applyAlignment="1">
      <alignment horizontal="left" wrapText="1"/>
    </xf>
    <xf numFmtId="0" fontId="18" fillId="0" borderId="51" xfId="0" applyFont="1" applyBorder="1" applyAlignment="1">
      <alignment horizontal="left"/>
    </xf>
    <xf numFmtId="0" fontId="18" fillId="0" borderId="68" xfId="0" applyFont="1" applyBorder="1" applyAlignment="1">
      <alignment vertical="top" wrapText="1"/>
    </xf>
    <xf numFmtId="0" fontId="18" fillId="0" borderId="62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vertical="center"/>
    </xf>
    <xf numFmtId="0" fontId="9" fillId="0" borderId="44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1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top" wrapText="1"/>
    </xf>
    <xf numFmtId="0" fontId="7" fillId="0" borderId="75" xfId="0" applyFont="1" applyBorder="1" applyAlignment="1">
      <alignment horizont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2" fontId="8" fillId="0" borderId="25" xfId="0" applyNumberFormat="1" applyFont="1" applyBorder="1" applyAlignment="1">
      <alignment horizontal="center" vertical="center"/>
    </xf>
    <xf numFmtId="3" fontId="8" fillId="0" borderId="36" xfId="0" applyNumberFormat="1" applyFont="1" applyBorder="1" applyAlignment="1"/>
    <xf numFmtId="3" fontId="25" fillId="0" borderId="36" xfId="0" applyNumberFormat="1" applyFont="1" applyBorder="1" applyAlignment="1"/>
    <xf numFmtId="4" fontId="8" fillId="0" borderId="51" xfId="0" applyNumberFormat="1" applyFont="1" applyBorder="1" applyAlignment="1">
      <alignment horizontal="center" vertical="center"/>
    </xf>
    <xf numFmtId="3" fontId="13" fillId="0" borderId="43" xfId="1" applyNumberFormat="1" applyFont="1" applyBorder="1" applyAlignment="1" applyProtection="1">
      <alignment horizontal="right" vertical="top"/>
    </xf>
    <xf numFmtId="3" fontId="13" fillId="0" borderId="28" xfId="1" applyNumberFormat="1" applyFont="1" applyBorder="1" applyAlignment="1" applyProtection="1">
      <alignment vertical="center"/>
    </xf>
    <xf numFmtId="3" fontId="13" fillId="0" borderId="0" xfId="1" applyNumberFormat="1" applyFont="1" applyAlignment="1" applyProtection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18" fillId="0" borderId="73" xfId="0" applyFont="1" applyBorder="1" applyAlignment="1"/>
    <xf numFmtId="0" fontId="9" fillId="0" borderId="44" xfId="0" applyFont="1" applyBorder="1" applyAlignment="1">
      <alignment wrapText="1"/>
    </xf>
    <xf numFmtId="3" fontId="8" fillId="0" borderId="36" xfId="0" applyNumberFormat="1" applyFont="1" applyBorder="1" applyAlignment="1">
      <alignment horizontal="right" vertical="center"/>
    </xf>
    <xf numFmtId="0" fontId="26" fillId="0" borderId="7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3" fontId="18" fillId="0" borderId="51" xfId="0" applyNumberFormat="1" applyFont="1" applyBorder="1" applyAlignment="1">
      <alignment horizontal="left" vertical="center" wrapText="1"/>
    </xf>
    <xf numFmtId="3" fontId="13" fillId="0" borderId="50" xfId="1" applyNumberFormat="1" applyFont="1" applyBorder="1" applyAlignment="1" applyProtection="1">
      <alignment vertical="center"/>
    </xf>
    <xf numFmtId="0" fontId="18" fillId="0" borderId="28" xfId="0" applyFont="1" applyBorder="1" applyAlignment="1">
      <alignment horizontal="center" vertical="center" wrapText="1"/>
    </xf>
    <xf numFmtId="3" fontId="13" fillId="0" borderId="28" xfId="1" applyNumberFormat="1" applyFont="1" applyBorder="1" applyAlignment="1" applyProtection="1">
      <alignment horizontal="right" vertical="center"/>
    </xf>
    <xf numFmtId="3" fontId="10" fillId="0" borderId="0" xfId="0" applyNumberFormat="1" applyFont="1" applyAlignment="1"/>
    <xf numFmtId="3" fontId="27" fillId="0" borderId="31" xfId="0" applyNumberFormat="1" applyFont="1" applyBorder="1" applyAlignment="1">
      <alignment horizontal="right" vertical="center"/>
    </xf>
    <xf numFmtId="3" fontId="13" fillId="0" borderId="43" xfId="1" applyNumberFormat="1" applyFont="1" applyBorder="1" applyAlignment="1" applyProtection="1">
      <alignment horizontal="right" vertical="center"/>
    </xf>
    <xf numFmtId="3" fontId="13" fillId="0" borderId="51" xfId="1" applyNumberFormat="1" applyFont="1" applyBorder="1" applyAlignment="1" applyProtection="1">
      <alignment vertical="top"/>
    </xf>
    <xf numFmtId="1" fontId="0" fillId="0" borderId="0" xfId="0" applyNumberFormat="1">
      <alignment vertical="center"/>
    </xf>
    <xf numFmtId="3" fontId="9" fillId="0" borderId="39" xfId="0" applyNumberFormat="1" applyFont="1" applyBorder="1" applyAlignment="1"/>
    <xf numFmtId="4" fontId="8" fillId="0" borderId="0" xfId="0" applyNumberFormat="1" applyFont="1" applyBorder="1" applyAlignment="1">
      <alignment horizontal="left" vertical="center" indent="5"/>
    </xf>
    <xf numFmtId="3" fontId="13" fillId="0" borderId="50" xfId="1" applyNumberFormat="1" applyFont="1" applyBorder="1" applyAlignment="1" applyProtection="1">
      <alignment horizontal="right" vertical="center"/>
    </xf>
    <xf numFmtId="4" fontId="9" fillId="0" borderId="39" xfId="0" applyNumberFormat="1" applyFont="1" applyBorder="1" applyAlignment="1">
      <alignment horizontal="center"/>
    </xf>
    <xf numFmtId="3" fontId="13" fillId="0" borderId="43" xfId="1" applyNumberFormat="1" applyFont="1" applyBorder="1" applyAlignment="1" applyProtection="1">
      <alignment vertical="top"/>
    </xf>
    <xf numFmtId="1" fontId="9" fillId="0" borderId="0" xfId="0" applyNumberFormat="1" applyFont="1" applyBorder="1">
      <alignment vertical="center"/>
    </xf>
    <xf numFmtId="3" fontId="10" fillId="0" borderId="39" xfId="0" applyNumberFormat="1" applyFont="1" applyBorder="1" applyAlignment="1"/>
    <xf numFmtId="0" fontId="10" fillId="0" borderId="39" xfId="0" applyFont="1" applyBorder="1" applyAlignment="1"/>
    <xf numFmtId="4" fontId="10" fillId="0" borderId="39" xfId="0" applyNumberFormat="1" applyFont="1" applyBorder="1" applyAlignment="1">
      <alignment horizontal="center"/>
    </xf>
    <xf numFmtId="4" fontId="9" fillId="0" borderId="41" xfId="0" applyNumberFormat="1" applyFont="1" applyBorder="1" applyAlignment="1">
      <alignment horizontal="center"/>
    </xf>
    <xf numFmtId="0" fontId="9" fillId="0" borderId="39" xfId="0" applyFont="1" applyBorder="1" applyAlignment="1"/>
    <xf numFmtId="3" fontId="9" fillId="0" borderId="39" xfId="0" applyNumberFormat="1" applyFont="1" applyBorder="1" applyAlignment="1">
      <alignment horizontal="right"/>
    </xf>
    <xf numFmtId="4" fontId="9" fillId="0" borderId="41" xfId="0" applyNumberFormat="1" applyFont="1" applyBorder="1" applyAlignment="1"/>
    <xf numFmtId="3" fontId="13" fillId="0" borderId="0" xfId="1" applyNumberFormat="1" applyFont="1" applyAlignment="1" applyProtection="1">
      <alignment vertical="top"/>
    </xf>
    <xf numFmtId="0" fontId="1" fillId="0" borderId="0" xfId="0" applyFont="1" applyAlignment="1">
      <alignment horizontal="left"/>
    </xf>
    <xf numFmtId="3" fontId="9" fillId="0" borderId="34" xfId="0" applyNumberFormat="1" applyFont="1" applyBorder="1" applyAlignment="1">
      <alignment horizontal="center" vertical="center"/>
    </xf>
    <xf numFmtId="3" fontId="13" fillId="0" borderId="36" xfId="1" applyNumberFormat="1" applyFont="1" applyBorder="1" applyAlignment="1" applyProtection="1">
      <alignment horizontal="right" vertical="top"/>
    </xf>
    <xf numFmtId="4" fontId="9" fillId="0" borderId="57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51" xfId="0" applyFont="1" applyBorder="1" applyAlignment="1">
      <alignment horizontal="left" vertical="top" wrapText="1"/>
    </xf>
    <xf numFmtId="0" fontId="9" fillId="0" borderId="13" xfId="0" quotePrefix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center"/>
    </xf>
    <xf numFmtId="3" fontId="13" fillId="0" borderId="70" xfId="1" applyNumberFormat="1" applyFont="1" applyBorder="1" applyAlignment="1" applyProtection="1">
      <alignment horizontal="right" vertical="center"/>
    </xf>
    <xf numFmtId="0" fontId="9" fillId="0" borderId="44" xfId="0" applyFont="1" applyBorder="1" applyAlignment="1">
      <alignment vertical="top" wrapText="1"/>
    </xf>
    <xf numFmtId="0" fontId="18" fillId="0" borderId="44" xfId="0" applyFont="1" applyBorder="1" applyAlignment="1">
      <alignment vertical="top" wrapText="1"/>
    </xf>
    <xf numFmtId="0" fontId="9" fillId="0" borderId="44" xfId="0" applyFont="1" applyBorder="1" applyAlignment="1"/>
    <xf numFmtId="0" fontId="18" fillId="0" borderId="1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vertical="center"/>
    </xf>
    <xf numFmtId="0" fontId="9" fillId="0" borderId="13" xfId="0" quotePrefix="1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quotePrefix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3" fontId="13" fillId="0" borderId="70" xfId="1" applyNumberFormat="1" applyFont="1" applyBorder="1" applyAlignment="1" applyProtection="1">
      <alignment vertical="center"/>
    </xf>
    <xf numFmtId="0" fontId="9" fillId="0" borderId="28" xfId="0" quotePrefix="1" applyFont="1" applyBorder="1" applyAlignment="1">
      <alignment horizontal="center" vertical="center" wrapText="1"/>
    </xf>
    <xf numFmtId="0" fontId="9" fillId="0" borderId="73" xfId="0" applyFont="1" applyBorder="1" applyAlignment="1">
      <alignment vertical="center" wrapText="1"/>
    </xf>
    <xf numFmtId="0" fontId="9" fillId="0" borderId="34" xfId="0" quotePrefix="1" applyFont="1" applyBorder="1" applyAlignment="1">
      <alignment horizontal="left" vertical="top" wrapText="1"/>
    </xf>
    <xf numFmtId="0" fontId="9" fillId="0" borderId="34" xfId="0" applyFont="1" applyBorder="1" applyAlignment="1">
      <alignment horizontal="center" vertical="center"/>
    </xf>
    <xf numFmtId="0" fontId="9" fillId="0" borderId="34" xfId="0" quotePrefix="1" applyFont="1" applyBorder="1" applyAlignment="1">
      <alignment horizontal="left" vertical="center" wrapText="1"/>
    </xf>
    <xf numFmtId="0" fontId="9" fillId="0" borderId="34" xfId="0" quotePrefix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18" fillId="0" borderId="44" xfId="0" applyFont="1" applyBorder="1" applyAlignment="1">
      <alignment vertical="center"/>
    </xf>
    <xf numFmtId="3" fontId="13" fillId="0" borderId="13" xfId="1" applyNumberFormat="1" applyFont="1" applyBorder="1" applyAlignment="1" applyProtection="1">
      <alignment vertical="center"/>
    </xf>
    <xf numFmtId="3" fontId="13" fillId="0" borderId="28" xfId="1" applyNumberFormat="1" applyFont="1" applyBorder="1" applyAlignment="1" applyProtection="1">
      <alignment horizontal="right" vertical="top"/>
    </xf>
    <xf numFmtId="0" fontId="9" fillId="0" borderId="3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3" fontId="13" fillId="0" borderId="31" xfId="1" applyNumberFormat="1" applyFont="1" applyBorder="1" applyAlignment="1" applyProtection="1">
      <alignment horizontal="right" vertical="top"/>
    </xf>
    <xf numFmtId="3" fontId="9" fillId="0" borderId="11" xfId="0" applyNumberFormat="1" applyFont="1" applyBorder="1" applyAlignment="1">
      <alignment horizontal="right"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3" fontId="9" fillId="0" borderId="32" xfId="0" quotePrefix="1" applyNumberFormat="1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62" xfId="0" applyFont="1" applyBorder="1" applyAlignment="1">
      <alignment horizontal="left" vertical="center" wrapText="1"/>
    </xf>
    <xf numFmtId="0" fontId="9" fillId="0" borderId="28" xfId="0" quotePrefix="1" applyFont="1" applyBorder="1" applyAlignment="1">
      <alignment horizontal="left" vertical="top" wrapText="1"/>
    </xf>
    <xf numFmtId="3" fontId="13" fillId="0" borderId="51" xfId="1" applyNumberFormat="1" applyFont="1" applyBorder="1" applyAlignment="1" applyProtection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43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top" wrapText="1"/>
    </xf>
    <xf numFmtId="0" fontId="20" fillId="0" borderId="72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wrapText="1"/>
    </xf>
    <xf numFmtId="0" fontId="20" fillId="0" borderId="51" xfId="0" applyFont="1" applyBorder="1" applyAlignment="1">
      <alignment horizontal="left" wrapText="1"/>
    </xf>
    <xf numFmtId="0" fontId="8" fillId="0" borderId="43" xfId="0" applyFont="1" applyBorder="1" applyAlignment="1">
      <alignment horizontal="left" wrapText="1"/>
    </xf>
    <xf numFmtId="0" fontId="8" fillId="0" borderId="4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8" fillId="0" borderId="58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20" fillId="0" borderId="74" xfId="0" applyFont="1" applyBorder="1" applyAlignment="1">
      <alignment horizontal="left" wrapText="1"/>
    </xf>
    <xf numFmtId="0" fontId="20" fillId="0" borderId="62" xfId="0" applyFont="1" applyBorder="1" applyAlignment="1">
      <alignment horizontal="left" wrapText="1"/>
    </xf>
    <xf numFmtId="0" fontId="20" fillId="0" borderId="72" xfId="0" applyFont="1" applyBorder="1" applyAlignment="1">
      <alignment horizontal="left" wrapText="1"/>
    </xf>
    <xf numFmtId="0" fontId="20" fillId="0" borderId="68" xfId="0" applyFont="1" applyBorder="1" applyAlignment="1">
      <alignment horizontal="left" wrapText="1"/>
    </xf>
    <xf numFmtId="0" fontId="20" fillId="0" borderId="43" xfId="0" applyFont="1" applyBorder="1" applyAlignment="1">
      <alignment horizontal="left"/>
    </xf>
    <xf numFmtId="0" fontId="20" fillId="0" borderId="51" xfId="0" applyFont="1" applyBorder="1" applyAlignment="1">
      <alignment horizontal="left"/>
    </xf>
    <xf numFmtId="0" fontId="8" fillId="0" borderId="7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46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I56" zoomScaleSheetLayoutView="100" workbookViewId="0">
      <selection activeCell="N66" sqref="N66:N67"/>
    </sheetView>
  </sheetViews>
  <sheetFormatPr defaultColWidth="10" defaultRowHeight="15"/>
  <cols>
    <col min="1" max="3" width="2.7109375" customWidth="1"/>
    <col min="4" max="4" width="2.5703125" customWidth="1"/>
    <col min="5" max="5" width="2.85546875" customWidth="1"/>
    <col min="6" max="6" width="3.140625" customWidth="1"/>
    <col min="7" max="7" width="2.85546875" customWidth="1"/>
    <col min="8" max="8" width="42.140625" customWidth="1"/>
    <col min="9" max="9" width="14.28515625" customWidth="1"/>
    <col min="10" max="10" width="8.42578125" customWidth="1"/>
    <col min="11" max="11" width="11.42578125" customWidth="1"/>
    <col min="12" max="12" width="13" customWidth="1"/>
    <col min="13" max="13" width="9.85546875" customWidth="1"/>
    <col min="14" max="14" width="14" customWidth="1"/>
    <col min="15" max="15" width="12.85546875" customWidth="1"/>
    <col min="16" max="16" width="13.85546875" customWidth="1"/>
    <col min="17" max="17" width="13.42578125" customWidth="1"/>
    <col min="18" max="18" width="13.28515625" customWidth="1"/>
    <col min="19" max="19" width="14.85546875" customWidth="1"/>
    <col min="20" max="21" width="9.140625" style="1" customWidth="1"/>
  </cols>
  <sheetData>
    <row r="1" spans="1:21" ht="16.5">
      <c r="G1" s="402" t="s">
        <v>24</v>
      </c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1" ht="16.5">
      <c r="G2" s="402" t="s">
        <v>21</v>
      </c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</row>
    <row r="3" spans="1:21" ht="16.5">
      <c r="G3" s="402" t="s">
        <v>8</v>
      </c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</row>
    <row r="4" spans="1:21" ht="16.5">
      <c r="G4" s="414" t="s">
        <v>173</v>
      </c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</row>
    <row r="5" spans="1:21" ht="15.7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 ht="15.75">
      <c r="A6" s="415" t="s">
        <v>30</v>
      </c>
      <c r="B6" s="415"/>
      <c r="C6" s="415"/>
      <c r="D6" s="415"/>
      <c r="E6" s="415"/>
      <c r="F6" s="415"/>
      <c r="G6" s="415"/>
      <c r="H6" s="415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1" ht="15.75">
      <c r="A7" s="3"/>
      <c r="B7" s="244"/>
      <c r="C7" s="244"/>
      <c r="D7" s="244"/>
      <c r="E7" s="244"/>
      <c r="F7" s="244"/>
      <c r="G7" s="4"/>
      <c r="H7" s="4"/>
      <c r="I7" s="2"/>
      <c r="J7" s="2"/>
      <c r="K7" s="2"/>
      <c r="L7" s="2"/>
      <c r="M7" s="2"/>
      <c r="N7" s="2"/>
      <c r="O7" s="2"/>
      <c r="P7" s="415" t="str">
        <f>'DPA SKPD'!J8</f>
        <v>Keadaan Bulan : April  2023</v>
      </c>
      <c r="Q7" s="415"/>
      <c r="R7" s="415"/>
      <c r="S7" s="2"/>
    </row>
    <row r="8" spans="1:21" ht="13.5" customHeight="1" thickBot="1">
      <c r="A8" s="416"/>
      <c r="B8" s="416"/>
      <c r="C8" s="416"/>
      <c r="D8" s="416"/>
      <c r="E8" s="416"/>
      <c r="F8" s="416"/>
      <c r="G8" s="416"/>
      <c r="H8" s="5"/>
      <c r="L8" s="408"/>
      <c r="M8" s="408"/>
      <c r="N8" s="408"/>
      <c r="P8" s="417"/>
      <c r="Q8" s="417"/>
      <c r="R8" s="417"/>
    </row>
    <row r="9" spans="1:21" ht="15" customHeight="1">
      <c r="A9" s="435" t="s">
        <v>0</v>
      </c>
      <c r="B9" s="436"/>
      <c r="C9" s="436"/>
      <c r="D9" s="437"/>
      <c r="E9" s="446" t="s">
        <v>122</v>
      </c>
      <c r="F9" s="447"/>
      <c r="G9" s="447"/>
      <c r="H9" s="448"/>
      <c r="I9" s="409" t="s">
        <v>3</v>
      </c>
      <c r="J9" s="403" t="s">
        <v>2</v>
      </c>
      <c r="K9" s="406" t="s">
        <v>5</v>
      </c>
      <c r="L9" s="407"/>
      <c r="M9" s="406" t="s">
        <v>17</v>
      </c>
      <c r="N9" s="411"/>
      <c r="O9" s="407"/>
      <c r="P9" s="403" t="s">
        <v>25</v>
      </c>
      <c r="Q9" s="403" t="s">
        <v>26</v>
      </c>
      <c r="R9" s="403" t="s">
        <v>27</v>
      </c>
      <c r="S9" s="399" t="s">
        <v>35</v>
      </c>
    </row>
    <row r="10" spans="1:21">
      <c r="A10" s="438"/>
      <c r="B10" s="439"/>
      <c r="C10" s="439"/>
      <c r="D10" s="440"/>
      <c r="E10" s="449"/>
      <c r="F10" s="450"/>
      <c r="G10" s="450"/>
      <c r="H10" s="451"/>
      <c r="I10" s="405"/>
      <c r="J10" s="404"/>
      <c r="K10" s="404" t="s">
        <v>4</v>
      </c>
      <c r="L10" s="404" t="s">
        <v>20</v>
      </c>
      <c r="M10" s="404" t="s">
        <v>4</v>
      </c>
      <c r="N10" s="412" t="s">
        <v>1</v>
      </c>
      <c r="O10" s="413"/>
      <c r="P10" s="404"/>
      <c r="Q10" s="404"/>
      <c r="R10" s="404"/>
      <c r="S10" s="400"/>
    </row>
    <row r="11" spans="1:21" ht="21.75" customHeight="1">
      <c r="A11" s="441"/>
      <c r="B11" s="442"/>
      <c r="C11" s="442"/>
      <c r="D11" s="413"/>
      <c r="E11" s="452"/>
      <c r="F11" s="453"/>
      <c r="G11" s="453"/>
      <c r="H11" s="454"/>
      <c r="I11" s="410"/>
      <c r="J11" s="405"/>
      <c r="K11" s="405"/>
      <c r="L11" s="405"/>
      <c r="M11" s="405"/>
      <c r="N11" s="6" t="s">
        <v>7</v>
      </c>
      <c r="O11" s="6" t="s">
        <v>6</v>
      </c>
      <c r="P11" s="405"/>
      <c r="Q11" s="405"/>
      <c r="R11" s="405"/>
      <c r="S11" s="401"/>
    </row>
    <row r="12" spans="1:21">
      <c r="A12" s="443">
        <v>1</v>
      </c>
      <c r="B12" s="444"/>
      <c r="C12" s="444"/>
      <c r="D12" s="445"/>
      <c r="E12" s="455">
        <v>3</v>
      </c>
      <c r="F12" s="444"/>
      <c r="G12" s="444"/>
      <c r="H12" s="445"/>
      <c r="I12" s="8">
        <v>4</v>
      </c>
      <c r="J12" s="8">
        <v>5</v>
      </c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8">
        <v>11</v>
      </c>
      <c r="Q12" s="8">
        <v>12</v>
      </c>
      <c r="R12" s="8">
        <v>13</v>
      </c>
      <c r="S12" s="9">
        <v>14</v>
      </c>
    </row>
    <row r="13" spans="1:21">
      <c r="A13" s="297"/>
      <c r="B13" s="298"/>
      <c r="C13" s="317" t="s">
        <v>160</v>
      </c>
      <c r="D13" s="299"/>
      <c r="E13" s="456" t="s">
        <v>156</v>
      </c>
      <c r="F13" s="457"/>
      <c r="G13" s="457"/>
      <c r="H13" s="458"/>
      <c r="I13" s="250">
        <f>SUM(I14,I46)</f>
        <v>3331322962</v>
      </c>
      <c r="J13" s="306">
        <f>I13/I63*100</f>
        <v>98.107339204108541</v>
      </c>
      <c r="K13" s="306">
        <f>L13</f>
        <v>29.989551010095074</v>
      </c>
      <c r="L13" s="306">
        <f>N13/I13*100</f>
        <v>29.989551010095074</v>
      </c>
      <c r="M13" s="306">
        <f>K13*I13/I63</f>
        <v>29.421950535263132</v>
      </c>
      <c r="N13" s="250">
        <f>SUM(N14,N46)</f>
        <v>999048799</v>
      </c>
      <c r="O13" s="306">
        <f>N13/I63*100</f>
        <v>29.421950535263125</v>
      </c>
      <c r="P13" s="250">
        <f>SUM(P14,P46)</f>
        <v>2332274163</v>
      </c>
      <c r="Q13" s="300"/>
      <c r="R13" s="300"/>
      <c r="S13" s="301"/>
    </row>
    <row r="14" spans="1:21" ht="27.75" customHeight="1">
      <c r="A14" s="296"/>
      <c r="B14" s="276"/>
      <c r="C14" s="276"/>
      <c r="D14" s="302">
        <v>1</v>
      </c>
      <c r="E14" s="285"/>
      <c r="F14" s="459" t="s">
        <v>108</v>
      </c>
      <c r="G14" s="459"/>
      <c r="H14" s="460"/>
      <c r="I14" s="247">
        <f>SUM(I15,I23,I27,I29,I31,I38,I42)</f>
        <v>3286309962</v>
      </c>
      <c r="J14" s="251">
        <f>I14/I63*100</f>
        <v>96.781708002940547</v>
      </c>
      <c r="K14" s="251">
        <f>L14</f>
        <v>30.378625587478897</v>
      </c>
      <c r="L14" s="251">
        <f>N14/I14*100</f>
        <v>30.378625587478897</v>
      </c>
      <c r="M14" s="251">
        <f>K14*I14/I63</f>
        <v>29.400952711380409</v>
      </c>
      <c r="N14" s="247">
        <f>SUM(N15,N23,N27,N29,N31,N38,N42)</f>
        <v>998335799</v>
      </c>
      <c r="O14" s="251">
        <f>N14/I63*100</f>
        <v>29.400952711380405</v>
      </c>
      <c r="P14" s="247">
        <f>SUM(P15,P23,P27,P29,P31,P38,P42)</f>
        <v>2287974163</v>
      </c>
      <c r="Q14" s="212"/>
      <c r="R14" s="212"/>
      <c r="S14" s="213"/>
    </row>
    <row r="15" spans="1:21" ht="26.25" customHeight="1">
      <c r="A15" s="256"/>
      <c r="B15" s="257"/>
      <c r="C15" s="257"/>
      <c r="D15" s="263"/>
      <c r="E15" s="275"/>
      <c r="F15" s="276"/>
      <c r="G15" s="461" t="s">
        <v>109</v>
      </c>
      <c r="H15" s="462"/>
      <c r="I15" s="248">
        <f>SUM(I16:I22)</f>
        <v>16241000</v>
      </c>
      <c r="J15" s="211">
        <f>I15/I63*100</f>
        <v>0.47829685509006697</v>
      </c>
      <c r="K15" s="211">
        <f>L15</f>
        <v>43.408657102395168</v>
      </c>
      <c r="L15" s="211">
        <f>N15/I15*100</f>
        <v>43.408657102395168</v>
      </c>
      <c r="M15" s="211">
        <f>K15*I15/I63</f>
        <v>0.20762224175758706</v>
      </c>
      <c r="N15" s="248">
        <f>SUM(N16:N22)</f>
        <v>7050000</v>
      </c>
      <c r="O15" s="211">
        <f>N15/I63*100</f>
        <v>0.20762224175758709</v>
      </c>
      <c r="P15" s="248">
        <f>SUM(P16:P22)</f>
        <v>9191000</v>
      </c>
      <c r="Q15" s="41"/>
      <c r="R15" s="41"/>
      <c r="S15" s="42"/>
    </row>
    <row r="16" spans="1:21" ht="28.5" customHeight="1">
      <c r="A16" s="258"/>
      <c r="B16" s="117"/>
      <c r="C16" s="117"/>
      <c r="D16" s="264"/>
      <c r="E16" s="277"/>
      <c r="F16" s="117"/>
      <c r="G16" s="278"/>
      <c r="H16" s="267" t="s">
        <v>36</v>
      </c>
      <c r="I16" s="104">
        <f>'Dok perencanaan'!E17</f>
        <v>1500000</v>
      </c>
      <c r="J16" s="31">
        <f>SUM(I16/I63*100)</f>
        <v>4.4174945054805764E-2</v>
      </c>
      <c r="K16" s="31">
        <f>L16</f>
        <v>0</v>
      </c>
      <c r="L16" s="31">
        <f t="shared" ref="L16:L27" si="0">SUM(N16/I16*100)</f>
        <v>0</v>
      </c>
      <c r="M16" s="31">
        <f>K16*I16/I63</f>
        <v>0</v>
      </c>
      <c r="N16" s="104">
        <f>'Dok perencanaan'!L17</f>
        <v>0</v>
      </c>
      <c r="O16" s="40">
        <f>N16/I63*100</f>
        <v>0</v>
      </c>
      <c r="P16" s="104">
        <f t="shared" ref="P16:P26" si="1">SUM(I16-N16)</f>
        <v>1500000</v>
      </c>
      <c r="Q16" s="173"/>
      <c r="R16" s="173"/>
      <c r="S16" s="210"/>
      <c r="T16" s="16"/>
      <c r="U16" s="16"/>
    </row>
    <row r="17" spans="1:21" ht="17.25" customHeight="1">
      <c r="A17" s="259"/>
      <c r="B17" s="260"/>
      <c r="C17" s="260"/>
      <c r="D17" s="265"/>
      <c r="E17" s="279"/>
      <c r="F17" s="260"/>
      <c r="G17" s="278"/>
      <c r="H17" s="268" t="s">
        <v>37</v>
      </c>
      <c r="I17" s="18">
        <f>'RKA SKPD'!E17</f>
        <v>2740000</v>
      </c>
      <c r="J17" s="19">
        <f>SUM(I17/I63*100)</f>
        <v>8.0692899633445198E-2</v>
      </c>
      <c r="K17" s="31">
        <f>L17</f>
        <v>0</v>
      </c>
      <c r="L17" s="19">
        <f t="shared" si="0"/>
        <v>0</v>
      </c>
      <c r="M17" s="31">
        <f>K17*I17/I63</f>
        <v>0</v>
      </c>
      <c r="N17" s="18">
        <f>'RKA SKPD'!L17</f>
        <v>0</v>
      </c>
      <c r="O17" s="111">
        <f>N17/I63*100</f>
        <v>0</v>
      </c>
      <c r="P17" s="18">
        <f t="shared" si="1"/>
        <v>2740000</v>
      </c>
      <c r="Q17" s="20"/>
      <c r="R17" s="20"/>
      <c r="S17" s="21"/>
      <c r="T17" s="16"/>
      <c r="U17" s="16"/>
    </row>
    <row r="18" spans="1:21" ht="26.25" customHeight="1">
      <c r="A18" s="258"/>
      <c r="B18" s="117"/>
      <c r="C18" s="117"/>
      <c r="D18" s="264"/>
      <c r="E18" s="277"/>
      <c r="F18" s="117"/>
      <c r="G18" s="278"/>
      <c r="H18" s="268" t="s">
        <v>38</v>
      </c>
      <c r="I18" s="18">
        <f>'Perub. RKA'!E17</f>
        <v>1740000</v>
      </c>
      <c r="J18" s="111">
        <f>SUM(I18/I63*100)</f>
        <v>5.1242936263574686E-2</v>
      </c>
      <c r="K18" s="31">
        <f t="shared" ref="K18:K62" si="2">L18</f>
        <v>0</v>
      </c>
      <c r="L18" s="19">
        <f t="shared" si="0"/>
        <v>0</v>
      </c>
      <c r="M18" s="31">
        <f>K18*I18/I63</f>
        <v>0</v>
      </c>
      <c r="N18" s="18">
        <f>'Perub. RKA'!L17</f>
        <v>0</v>
      </c>
      <c r="O18" s="111">
        <f>N18/I63*100</f>
        <v>0</v>
      </c>
      <c r="P18" s="18">
        <f t="shared" si="1"/>
        <v>1740000</v>
      </c>
      <c r="Q18" s="20"/>
      <c r="R18" s="20"/>
      <c r="S18" s="21"/>
      <c r="T18" s="16"/>
      <c r="U18" s="16"/>
    </row>
    <row r="19" spans="1:21" ht="19.5" customHeight="1">
      <c r="A19" s="259"/>
      <c r="B19" s="260"/>
      <c r="C19" s="260"/>
      <c r="D19" s="265"/>
      <c r="E19" s="279"/>
      <c r="F19" s="260"/>
      <c r="G19" s="278"/>
      <c r="H19" s="320" t="s">
        <v>164</v>
      </c>
      <c r="I19" s="18">
        <f>'DPA SKPD'!E17</f>
        <v>2740000</v>
      </c>
      <c r="J19" s="111">
        <f>SUM(I19/I63*100)</f>
        <v>8.0692899633445198E-2</v>
      </c>
      <c r="K19" s="31">
        <f t="shared" si="2"/>
        <v>100</v>
      </c>
      <c r="L19" s="19">
        <f t="shared" si="0"/>
        <v>100</v>
      </c>
      <c r="M19" s="31">
        <f>K19*I19/I63</f>
        <v>8.0692899633445198E-2</v>
      </c>
      <c r="N19" s="18">
        <f>'DPA SKPD'!L17</f>
        <v>2740000</v>
      </c>
      <c r="O19" s="111">
        <f>N19/I63*100</f>
        <v>8.0692899633445198E-2</v>
      </c>
      <c r="P19" s="18">
        <f t="shared" si="1"/>
        <v>0</v>
      </c>
      <c r="Q19" s="20"/>
      <c r="R19" s="20"/>
      <c r="S19" s="21"/>
      <c r="T19" s="16"/>
      <c r="U19" s="16"/>
    </row>
    <row r="20" spans="1:21" ht="20.25" customHeight="1">
      <c r="A20" s="259"/>
      <c r="B20" s="260"/>
      <c r="C20" s="260"/>
      <c r="D20" s="265"/>
      <c r="E20" s="279"/>
      <c r="F20" s="260"/>
      <c r="G20" s="278"/>
      <c r="H20" s="255" t="s">
        <v>39</v>
      </c>
      <c r="I20" s="18">
        <f>'Perub. DPA '!E17</f>
        <v>1740000</v>
      </c>
      <c r="J20" s="111">
        <f>SUM(I20/I63*100)</f>
        <v>5.1242936263574686E-2</v>
      </c>
      <c r="K20" s="31">
        <f t="shared" si="2"/>
        <v>0</v>
      </c>
      <c r="L20" s="19">
        <f t="shared" si="0"/>
        <v>0</v>
      </c>
      <c r="M20" s="31">
        <f>K20*I20/I63</f>
        <v>0</v>
      </c>
      <c r="N20" s="18">
        <f>'Perub. DPA '!L17</f>
        <v>0</v>
      </c>
      <c r="O20" s="111">
        <f>N20/I63*100</f>
        <v>0</v>
      </c>
      <c r="P20" s="18">
        <f t="shared" si="1"/>
        <v>1740000</v>
      </c>
      <c r="Q20" s="20"/>
      <c r="R20" s="20"/>
      <c r="S20" s="21"/>
      <c r="T20" s="16"/>
      <c r="U20" s="16"/>
    </row>
    <row r="21" spans="1:21" ht="27.75" customHeight="1">
      <c r="A21" s="259"/>
      <c r="B21" s="260"/>
      <c r="C21" s="260"/>
      <c r="D21" s="265"/>
      <c r="E21" s="279"/>
      <c r="F21" s="260"/>
      <c r="G21" s="278"/>
      <c r="H21" s="268" t="s">
        <v>40</v>
      </c>
      <c r="I21" s="18">
        <f>CAPKIN!E17</f>
        <v>2781000</v>
      </c>
      <c r="J21" s="111">
        <f>SUM(I21/I63*100)</f>
        <v>8.1900348131609901E-2</v>
      </c>
      <c r="K21" s="31">
        <f t="shared" si="2"/>
        <v>100</v>
      </c>
      <c r="L21" s="19">
        <f t="shared" si="0"/>
        <v>100</v>
      </c>
      <c r="M21" s="31">
        <f>K21*I21/I63</f>
        <v>8.1900348131609887E-2</v>
      </c>
      <c r="N21" s="18">
        <f>CAPKIN!L17</f>
        <v>2781000</v>
      </c>
      <c r="O21" s="111">
        <f>N21/I63*100</f>
        <v>8.1900348131609901E-2</v>
      </c>
      <c r="P21" s="18">
        <f t="shared" si="1"/>
        <v>0</v>
      </c>
      <c r="Q21" s="20"/>
      <c r="R21" s="20"/>
      <c r="S21" s="21"/>
      <c r="T21" s="16"/>
      <c r="U21" s="16"/>
    </row>
    <row r="22" spans="1:21" ht="17.25" customHeight="1">
      <c r="A22" s="259"/>
      <c r="B22" s="260"/>
      <c r="C22" s="260"/>
      <c r="D22" s="265"/>
      <c r="E22" s="279"/>
      <c r="F22" s="260"/>
      <c r="G22" s="278"/>
      <c r="H22" s="268" t="s">
        <v>41</v>
      </c>
      <c r="I22" s="18">
        <f>'Evaluasi Kinerja'!E17</f>
        <v>3000000</v>
      </c>
      <c r="J22" s="111">
        <f>SUM(I22/I63*100)</f>
        <v>8.8349890109611529E-2</v>
      </c>
      <c r="K22" s="31">
        <f>L22</f>
        <v>50.966666666666669</v>
      </c>
      <c r="L22" s="19">
        <f>SUM(N22/I22*100)</f>
        <v>50.966666666666669</v>
      </c>
      <c r="M22" s="31">
        <f>K22*I22/I63</f>
        <v>4.5028993992532011E-2</v>
      </c>
      <c r="N22" s="18">
        <f>'Evaluasi Kinerja'!L17</f>
        <v>1529000</v>
      </c>
      <c r="O22" s="111">
        <f>N22/I63*100</f>
        <v>4.5028993992532011E-2</v>
      </c>
      <c r="P22" s="18">
        <f t="shared" si="1"/>
        <v>1471000</v>
      </c>
      <c r="Q22" s="20"/>
      <c r="R22" s="20"/>
      <c r="S22" s="23"/>
      <c r="T22" s="16"/>
      <c r="U22" s="16"/>
    </row>
    <row r="23" spans="1:21" ht="18.75" customHeight="1">
      <c r="A23" s="259"/>
      <c r="B23" s="260"/>
      <c r="C23" s="260"/>
      <c r="D23" s="265"/>
      <c r="E23" s="280"/>
      <c r="F23" s="60"/>
      <c r="G23" s="420" t="s">
        <v>110</v>
      </c>
      <c r="H23" s="421"/>
      <c r="I23" s="245">
        <f>SUM(I24:I26)</f>
        <v>2438890532</v>
      </c>
      <c r="J23" s="211">
        <f>SUM(I23/I63*100)</f>
        <v>71.825236830524005</v>
      </c>
      <c r="K23" s="251">
        <f>L23</f>
        <v>30.934350849331192</v>
      </c>
      <c r="L23" s="211">
        <f>SUM(N23/I23*100)</f>
        <v>30.934350849331192</v>
      </c>
      <c r="M23" s="251">
        <f>K23*I23/I63</f>
        <v>22.218670759517341</v>
      </c>
      <c r="N23" s="245">
        <f>SUM(N24:N26)</f>
        <v>754454954</v>
      </c>
      <c r="O23" s="211">
        <f>N23/I63*100</f>
        <v>22.218670759517341</v>
      </c>
      <c r="P23" s="245">
        <f>SUM(P24:P26)</f>
        <v>1684435578</v>
      </c>
      <c r="Q23" s="110"/>
      <c r="R23" s="110"/>
      <c r="S23" s="23"/>
      <c r="T23" s="16"/>
      <c r="U23" s="16"/>
    </row>
    <row r="24" spans="1:21" ht="15.75" customHeight="1">
      <c r="A24" s="259"/>
      <c r="B24" s="260"/>
      <c r="C24" s="260"/>
      <c r="D24" s="265"/>
      <c r="E24" s="279"/>
      <c r="F24" s="260"/>
      <c r="G24" s="278"/>
      <c r="H24" s="268" t="s">
        <v>42</v>
      </c>
      <c r="I24" s="18">
        <f>'Gaji ASN'!E28</f>
        <v>2427867532</v>
      </c>
      <c r="J24" s="111">
        <f>SUM(I24/I63*100)</f>
        <v>71.500609884297916</v>
      </c>
      <c r="K24" s="31">
        <f t="shared" si="2"/>
        <v>30.941636810850522</v>
      </c>
      <c r="L24" s="19">
        <f t="shared" si="0"/>
        <v>30.941636810850522</v>
      </c>
      <c r="M24" s="31">
        <f>K24*I24/I63</f>
        <v>22.123459027942548</v>
      </c>
      <c r="N24" s="18">
        <f>'Gaji ASN'!L28</f>
        <v>751221954</v>
      </c>
      <c r="O24" s="111">
        <f>N24/I63*100</f>
        <v>22.123459027942548</v>
      </c>
      <c r="P24" s="18">
        <f t="shared" si="1"/>
        <v>1676645578</v>
      </c>
      <c r="Q24" s="20"/>
      <c r="R24" s="20"/>
      <c r="S24" s="23"/>
      <c r="T24" s="16"/>
      <c r="U24" s="16"/>
    </row>
    <row r="25" spans="1:21" ht="15.75" customHeight="1">
      <c r="A25" s="259"/>
      <c r="B25" s="260"/>
      <c r="C25" s="260"/>
      <c r="D25" s="265"/>
      <c r="E25" s="279"/>
      <c r="F25" s="260"/>
      <c r="G25" s="278"/>
      <c r="H25" s="393" t="s">
        <v>192</v>
      </c>
      <c r="I25" s="24">
        <f>'Lap. Akuntansi'!E16</f>
        <v>6413000</v>
      </c>
      <c r="J25" s="111">
        <f>SUM(I25/I63*100)</f>
        <v>0.1888626150909796</v>
      </c>
      <c r="K25" s="31">
        <f t="shared" ref="K25" si="3">L25</f>
        <v>31.467331981911741</v>
      </c>
      <c r="L25" s="111">
        <f t="shared" ref="L25" si="4">SUM(N25/I25*100)</f>
        <v>31.467331981911741</v>
      </c>
      <c r="M25" s="31">
        <f>K25*I25/I63</f>
        <v>5.9430026080398692E-2</v>
      </c>
      <c r="N25" s="24">
        <f>'Lap. Akuntansi'!L16</f>
        <v>2018000</v>
      </c>
      <c r="O25" s="111">
        <f>N25/I63*100</f>
        <v>5.9430026080398692E-2</v>
      </c>
      <c r="P25" s="24">
        <f>I25-N25</f>
        <v>4395000</v>
      </c>
      <c r="Q25" s="34"/>
      <c r="R25" s="34"/>
      <c r="S25" s="392"/>
      <c r="T25" s="16"/>
      <c r="U25" s="16"/>
    </row>
    <row r="26" spans="1:21" ht="27" customHeight="1">
      <c r="A26" s="259"/>
      <c r="B26" s="260"/>
      <c r="C26" s="260"/>
      <c r="D26" s="265"/>
      <c r="E26" s="279"/>
      <c r="F26" s="260"/>
      <c r="G26" s="278"/>
      <c r="H26" s="269" t="s">
        <v>43</v>
      </c>
      <c r="I26" s="24">
        <f>'Lap. Keu'!E19</f>
        <v>4610000</v>
      </c>
      <c r="J26" s="111">
        <f>SUM(I26/I63*100)</f>
        <v>0.13576433113510306</v>
      </c>
      <c r="K26" s="31">
        <f t="shared" si="2"/>
        <v>26.35574837310195</v>
      </c>
      <c r="L26" s="25">
        <f t="shared" si="0"/>
        <v>26.35574837310195</v>
      </c>
      <c r="M26" s="31">
        <f>K26*I26/I63</f>
        <v>3.578170549439267E-2</v>
      </c>
      <c r="N26" s="326">
        <f>'Lap. Keu'!L19</f>
        <v>1215000</v>
      </c>
      <c r="O26" s="111">
        <f>N26/I63*100</f>
        <v>3.578170549439267E-2</v>
      </c>
      <c r="P26" s="24">
        <f t="shared" si="1"/>
        <v>3395000</v>
      </c>
      <c r="Q26" s="27"/>
      <c r="R26" s="27"/>
      <c r="S26" s="28"/>
      <c r="T26" s="16"/>
      <c r="U26" s="16"/>
    </row>
    <row r="27" spans="1:21" ht="28.5" customHeight="1">
      <c r="A27" s="259"/>
      <c r="B27" s="260"/>
      <c r="C27" s="260"/>
      <c r="D27" s="265"/>
      <c r="E27" s="280"/>
      <c r="F27" s="60"/>
      <c r="G27" s="422" t="s">
        <v>111</v>
      </c>
      <c r="H27" s="423"/>
      <c r="I27" s="246">
        <f>SUM(I28)</f>
        <v>2500000</v>
      </c>
      <c r="J27" s="211">
        <f>SUM(I27/I63*100)</f>
        <v>7.3624908424676283E-2</v>
      </c>
      <c r="K27" s="251">
        <f t="shared" si="2"/>
        <v>100</v>
      </c>
      <c r="L27" s="252">
        <f t="shared" si="0"/>
        <v>100</v>
      </c>
      <c r="M27" s="251">
        <f>K27*I27/I63</f>
        <v>7.3624908424676283E-2</v>
      </c>
      <c r="N27" s="246">
        <f>SUM(N28)</f>
        <v>2500000</v>
      </c>
      <c r="O27" s="211">
        <f>N27/I63*100</f>
        <v>7.3624908424676283E-2</v>
      </c>
      <c r="P27" s="246">
        <f>SUM(P28)</f>
        <v>0</v>
      </c>
      <c r="Q27" s="34"/>
      <c r="R27" s="34"/>
      <c r="S27" s="28"/>
      <c r="T27" s="16"/>
      <c r="U27" s="16"/>
    </row>
    <row r="28" spans="1:21" ht="20.25" customHeight="1">
      <c r="A28" s="259"/>
      <c r="B28" s="260"/>
      <c r="C28" s="260"/>
      <c r="D28" s="265"/>
      <c r="E28" s="281"/>
      <c r="F28" s="282"/>
      <c r="G28" s="284"/>
      <c r="H28" s="268" t="s">
        <v>44</v>
      </c>
      <c r="I28" s="109">
        <f>'Tatausaha BMD'!E16</f>
        <v>2500000</v>
      </c>
      <c r="J28" s="111">
        <f>SUM(I28/I63*100)</f>
        <v>7.3624908424676283E-2</v>
      </c>
      <c r="K28" s="111">
        <f t="shared" si="2"/>
        <v>100</v>
      </c>
      <c r="L28" s="111">
        <f>N28/I28*100</f>
        <v>100</v>
      </c>
      <c r="M28" s="111">
        <f>K28*I28/I63</f>
        <v>7.3624908424676283E-2</v>
      </c>
      <c r="N28" s="109">
        <f>'Tatausaha BMD'!L16</f>
        <v>2500000</v>
      </c>
      <c r="O28" s="111">
        <f>N28/I63*100</f>
        <v>7.3624908424676283E-2</v>
      </c>
      <c r="P28" s="109">
        <f>I28-N28</f>
        <v>0</v>
      </c>
      <c r="Q28" s="110"/>
      <c r="R28" s="110"/>
      <c r="S28" s="21"/>
      <c r="T28" s="16"/>
      <c r="U28" s="16"/>
    </row>
    <row r="29" spans="1:21" ht="20.25" customHeight="1">
      <c r="A29" s="256"/>
      <c r="B29" s="257"/>
      <c r="C29" s="257"/>
      <c r="D29" s="263"/>
      <c r="E29" s="275"/>
      <c r="F29" s="276"/>
      <c r="G29" s="424" t="s">
        <v>112</v>
      </c>
      <c r="H29" s="425"/>
      <c r="I29" s="247">
        <f>SUM(I30)</f>
        <v>8052000</v>
      </c>
      <c r="J29" s="251">
        <f>SUM(I29/I63*100)</f>
        <v>0.23713110505419735</v>
      </c>
      <c r="K29" s="251">
        <f t="shared" si="2"/>
        <v>0</v>
      </c>
      <c r="L29" s="251">
        <f>N29/I29*100</f>
        <v>0</v>
      </c>
      <c r="M29" s="251">
        <f>K29*I29/I63</f>
        <v>0</v>
      </c>
      <c r="N29" s="316">
        <f>SUM(N30)</f>
        <v>0</v>
      </c>
      <c r="O29" s="251">
        <f>N29/I63*100</f>
        <v>0</v>
      </c>
      <c r="P29" s="253">
        <f>SUM(P30)</f>
        <v>8052000</v>
      </c>
      <c r="Q29" s="212"/>
      <c r="R29" s="212"/>
      <c r="S29" s="213"/>
    </row>
    <row r="30" spans="1:21" ht="30" customHeight="1">
      <c r="A30" s="256"/>
      <c r="B30" s="257"/>
      <c r="C30" s="257"/>
      <c r="D30" s="263"/>
      <c r="E30" s="283"/>
      <c r="F30" s="257"/>
      <c r="G30" s="284"/>
      <c r="H30" s="270" t="s">
        <v>45</v>
      </c>
      <c r="I30" s="221">
        <f>'Pend.&amp;Pel'!E16</f>
        <v>8052000</v>
      </c>
      <c r="J30" s="40">
        <f>SUM(I30/I63*100)</f>
        <v>0.23713110505419735</v>
      </c>
      <c r="K30" s="31">
        <f t="shared" si="2"/>
        <v>0</v>
      </c>
      <c r="L30" s="40">
        <f t="shared" ref="L30:L31" si="5">N30/I30*100</f>
        <v>0</v>
      </c>
      <c r="M30" s="31">
        <f>K30*I30/I63</f>
        <v>0</v>
      </c>
      <c r="N30" s="57">
        <f>'Pend.&amp;Pel'!L16</f>
        <v>0</v>
      </c>
      <c r="O30" s="111">
        <f>N30/I63*100</f>
        <v>0</v>
      </c>
      <c r="P30" s="24">
        <f t="shared" ref="P30" si="6">I30-N30</f>
        <v>8052000</v>
      </c>
      <c r="Q30" s="212"/>
      <c r="R30" s="212"/>
      <c r="S30" s="213"/>
    </row>
    <row r="31" spans="1:21" ht="21" customHeight="1">
      <c r="A31" s="256"/>
      <c r="B31" s="257"/>
      <c r="C31" s="257"/>
      <c r="D31" s="263"/>
      <c r="E31" s="283"/>
      <c r="F31" s="257"/>
      <c r="G31" s="420" t="s">
        <v>113</v>
      </c>
      <c r="H31" s="421"/>
      <c r="I31" s="247">
        <f>SUM(I32:I37)</f>
        <v>288984000</v>
      </c>
      <c r="J31" s="218">
        <f>SUM(I31/I63*100)</f>
        <v>8.5105682144786599</v>
      </c>
      <c r="K31" s="251">
        <f t="shared" si="2"/>
        <v>27.55511170168591</v>
      </c>
      <c r="L31" s="218">
        <f t="shared" si="5"/>
        <v>27.55511170168591</v>
      </c>
      <c r="M31" s="251">
        <f>K31*I31/I63</f>
        <v>2.3450965779477708</v>
      </c>
      <c r="N31" s="246">
        <f>SUM(N32:N37)</f>
        <v>79629864</v>
      </c>
      <c r="O31" s="211">
        <f>N31/I63*100</f>
        <v>2.3450965779477704</v>
      </c>
      <c r="P31" s="246">
        <f>SUM(P32:P37)</f>
        <v>209354136</v>
      </c>
      <c r="Q31" s="212"/>
      <c r="R31" s="212"/>
      <c r="S31" s="213"/>
    </row>
    <row r="32" spans="1:21" ht="26.25">
      <c r="A32" s="256"/>
      <c r="B32" s="257"/>
      <c r="C32" s="257"/>
      <c r="D32" s="263"/>
      <c r="E32" s="283"/>
      <c r="F32" s="257"/>
      <c r="G32" s="284"/>
      <c r="H32" s="271" t="s">
        <v>46</v>
      </c>
      <c r="I32" s="215">
        <f>Kom.inst.listrik!E14</f>
        <v>4788000</v>
      </c>
      <c r="J32" s="205">
        <f>I32/I63*100</f>
        <v>0.14100642461494001</v>
      </c>
      <c r="K32" s="31">
        <f t="shared" si="2"/>
        <v>57.142857142857139</v>
      </c>
      <c r="L32" s="205">
        <f t="shared" ref="L32:L47" si="7">SUM(N32/I32*100)</f>
        <v>57.142857142857139</v>
      </c>
      <c r="M32" s="31">
        <f>K32*I32/I63</f>
        <v>8.0575099779965714E-2</v>
      </c>
      <c r="N32" s="215">
        <f>Kom.inst.listrik!L14</f>
        <v>2736000</v>
      </c>
      <c r="O32" s="111">
        <f>N32/I63*100</f>
        <v>8.0575099779965714E-2</v>
      </c>
      <c r="P32" s="215">
        <f t="shared" ref="P32:P45" si="8">SUM(I32-N32)</f>
        <v>2052000</v>
      </c>
      <c r="Q32" s="41"/>
      <c r="R32" s="41"/>
      <c r="S32" s="42"/>
    </row>
    <row r="33" spans="1:21" ht="18" customHeight="1">
      <c r="A33" s="256"/>
      <c r="B33" s="257"/>
      <c r="C33" s="257"/>
      <c r="D33" s="263"/>
      <c r="E33" s="283"/>
      <c r="F33" s="257"/>
      <c r="G33" s="284"/>
      <c r="H33" s="353" t="s">
        <v>193</v>
      </c>
      <c r="I33" s="215">
        <f>'Perltan&amp;Perlngkpan'!E14</f>
        <v>4812000</v>
      </c>
      <c r="J33" s="205">
        <f>I33/I63*100</f>
        <v>0.14171322373581688</v>
      </c>
      <c r="K33" s="31">
        <f t="shared" si="2"/>
        <v>0</v>
      </c>
      <c r="L33" s="205">
        <f t="shared" si="7"/>
        <v>0</v>
      </c>
      <c r="M33" s="31">
        <f>K33*I33/I63</f>
        <v>0</v>
      </c>
      <c r="N33" s="201">
        <f>'Perltan&amp;Perlngkpan'!L14</f>
        <v>0</v>
      </c>
      <c r="O33" s="111">
        <f>N33/I63*100</f>
        <v>0</v>
      </c>
      <c r="P33" s="215">
        <f t="shared" si="8"/>
        <v>4812000</v>
      </c>
      <c r="Q33" s="41"/>
      <c r="R33" s="41"/>
      <c r="S33" s="42"/>
    </row>
    <row r="34" spans="1:21" ht="18" customHeight="1">
      <c r="A34" s="256"/>
      <c r="B34" s="257"/>
      <c r="C34" s="257"/>
      <c r="D34" s="263"/>
      <c r="E34" s="283"/>
      <c r="F34" s="257"/>
      <c r="G34" s="284"/>
      <c r="H34" s="348" t="s">
        <v>172</v>
      </c>
      <c r="I34" s="215">
        <f>'Cetak&amp;ganda'!E14</f>
        <v>18200000</v>
      </c>
      <c r="J34" s="205">
        <f>I34/I63*100</f>
        <v>0.53598933333164323</v>
      </c>
      <c r="K34" s="31">
        <f t="shared" si="2"/>
        <v>1.054945054945055</v>
      </c>
      <c r="L34" s="205">
        <f t="shared" si="7"/>
        <v>1.054945054945055</v>
      </c>
      <c r="M34" s="31">
        <f>K34*I34/I63</f>
        <v>5.6543929670151384E-3</v>
      </c>
      <c r="N34" s="215">
        <f>'Cetak&amp;ganda'!L14</f>
        <v>192000</v>
      </c>
      <c r="O34" s="111">
        <f>N34/I63*100</f>
        <v>5.6543929670151375E-3</v>
      </c>
      <c r="P34" s="215">
        <f t="shared" si="8"/>
        <v>18008000</v>
      </c>
      <c r="Q34" s="41"/>
      <c r="R34" s="41"/>
      <c r="S34" s="42"/>
    </row>
    <row r="35" spans="1:21" ht="27.75" customHeight="1">
      <c r="A35" s="256"/>
      <c r="B35" s="257"/>
      <c r="C35" s="257"/>
      <c r="D35" s="263"/>
      <c r="E35" s="283"/>
      <c r="F35" s="257"/>
      <c r="G35" s="284"/>
      <c r="H35" s="320" t="s">
        <v>162</v>
      </c>
      <c r="I35" s="215">
        <f>'Bhn Bacaan'!E18</f>
        <v>10632000</v>
      </c>
      <c r="J35" s="205">
        <f>I35/I63*100</f>
        <v>0.31311201054846327</v>
      </c>
      <c r="K35" s="31">
        <f t="shared" si="2"/>
        <v>10.487208427389014</v>
      </c>
      <c r="L35" s="205">
        <f t="shared" si="7"/>
        <v>10.487208427389014</v>
      </c>
      <c r="M35" s="31">
        <f>K35*I35/I63</f>
        <v>3.2836709157405622E-2</v>
      </c>
      <c r="N35" s="215">
        <f>'Bhn Bacaan'!L18</f>
        <v>1115000</v>
      </c>
      <c r="O35" s="111">
        <f>N35/I63*100</f>
        <v>3.2836709157405622E-2</v>
      </c>
      <c r="P35" s="215">
        <f t="shared" si="8"/>
        <v>9517000</v>
      </c>
      <c r="Q35" s="41"/>
      <c r="R35" s="41"/>
      <c r="S35" s="42"/>
    </row>
    <row r="36" spans="1:21" ht="26.25">
      <c r="A36" s="256"/>
      <c r="B36" s="257"/>
      <c r="C36" s="257"/>
      <c r="D36" s="263"/>
      <c r="E36" s="283"/>
      <c r="F36" s="257"/>
      <c r="G36" s="284"/>
      <c r="H36" s="271" t="s">
        <v>47</v>
      </c>
      <c r="I36" s="215">
        <f>'Rapat Krdinasi'!E15</f>
        <v>223360000</v>
      </c>
      <c r="J36" s="205">
        <f>I36/I63*100</f>
        <v>6.5779438182942771</v>
      </c>
      <c r="K36" s="31">
        <f t="shared" si="2"/>
        <v>33.840823782234956</v>
      </c>
      <c r="L36" s="205">
        <f t="shared" si="7"/>
        <v>33.840823782234956</v>
      </c>
      <c r="M36" s="31">
        <f>K36*I36/I63</f>
        <v>2.2260303760433842</v>
      </c>
      <c r="N36" s="215">
        <f>'Rapat Krdinasi'!L15</f>
        <v>75586864</v>
      </c>
      <c r="O36" s="111">
        <f>N36/I63*100</f>
        <v>2.2260303760433842</v>
      </c>
      <c r="P36" s="215">
        <f t="shared" si="8"/>
        <v>147773136</v>
      </c>
      <c r="Q36" s="41"/>
      <c r="R36" s="41"/>
      <c r="S36" s="42"/>
    </row>
    <row r="37" spans="1:21" ht="22.5" customHeight="1">
      <c r="A37" s="256"/>
      <c r="B37" s="257"/>
      <c r="C37" s="257"/>
      <c r="D37" s="263"/>
      <c r="E37" s="283"/>
      <c r="F37" s="257"/>
      <c r="G37" s="284"/>
      <c r="H37" s="255" t="s">
        <v>48</v>
      </c>
      <c r="I37" s="215">
        <f>'Arsip dinamis'!E16</f>
        <v>27192000</v>
      </c>
      <c r="J37" s="205">
        <f>I37/I63*100</f>
        <v>0.80080340395351901</v>
      </c>
      <c r="K37" s="31">
        <f t="shared" si="2"/>
        <v>0</v>
      </c>
      <c r="L37" s="205">
        <f t="shared" si="7"/>
        <v>0</v>
      </c>
      <c r="M37" s="31">
        <f>K37*I37/I63</f>
        <v>0</v>
      </c>
      <c r="N37" s="215">
        <f>'Arsip dinamis'!L16</f>
        <v>0</v>
      </c>
      <c r="O37" s="111">
        <f>N37/I63*100</f>
        <v>0</v>
      </c>
      <c r="P37" s="215">
        <f t="shared" si="8"/>
        <v>27192000</v>
      </c>
      <c r="Q37" s="41"/>
      <c r="R37" s="41"/>
      <c r="S37" s="42"/>
    </row>
    <row r="38" spans="1:21" ht="28.5" customHeight="1">
      <c r="A38" s="256"/>
      <c r="B38" s="257"/>
      <c r="C38" s="257"/>
      <c r="D38" s="263"/>
      <c r="E38" s="285"/>
      <c r="F38" s="286"/>
      <c r="G38" s="426" t="s">
        <v>114</v>
      </c>
      <c r="H38" s="427"/>
      <c r="I38" s="248">
        <f>SUM(I39:I41)</f>
        <v>264544500</v>
      </c>
      <c r="J38" s="211">
        <f>I38/I63*100</f>
        <v>7.7908258347007102</v>
      </c>
      <c r="K38" s="251">
        <f t="shared" si="2"/>
        <v>25.606081774521865</v>
      </c>
      <c r="L38" s="211">
        <f t="shared" si="7"/>
        <v>25.606081774521865</v>
      </c>
      <c r="M38" s="251">
        <f>K38*I38/I63</f>
        <v>1.9949252341440391</v>
      </c>
      <c r="N38" s="248">
        <f>SUM(N39:N41)</f>
        <v>67739481</v>
      </c>
      <c r="O38" s="211">
        <f>N38/I63*100</f>
        <v>1.9949252341440393</v>
      </c>
      <c r="P38" s="248">
        <f>SUM(P39:P41)</f>
        <v>196805019</v>
      </c>
      <c r="Q38" s="41"/>
      <c r="R38" s="41"/>
      <c r="S38" s="42"/>
    </row>
    <row r="39" spans="1:21">
      <c r="A39" s="256"/>
      <c r="B39" s="257"/>
      <c r="C39" s="257"/>
      <c r="D39" s="263"/>
      <c r="E39" s="283"/>
      <c r="F39" s="257"/>
      <c r="G39" s="284"/>
      <c r="H39" s="272" t="s">
        <v>49</v>
      </c>
      <c r="I39" s="201">
        <f>'surat menyurat'!E14</f>
        <v>1300000</v>
      </c>
      <c r="J39" s="205">
        <f>I39/I63*100</f>
        <v>3.8284952380831662E-2</v>
      </c>
      <c r="K39" s="31">
        <f t="shared" si="2"/>
        <v>100</v>
      </c>
      <c r="L39" s="206">
        <f t="shared" si="7"/>
        <v>100</v>
      </c>
      <c r="M39" s="31">
        <f>K39*I39/I63</f>
        <v>3.8284952380831662E-2</v>
      </c>
      <c r="N39" s="201">
        <f>'surat menyurat'!L14</f>
        <v>1300000</v>
      </c>
      <c r="O39" s="111">
        <f>N39/I63*100</f>
        <v>3.8284952380831662E-2</v>
      </c>
      <c r="P39" s="215">
        <f t="shared" si="8"/>
        <v>0</v>
      </c>
      <c r="Q39" s="41"/>
      <c r="R39" s="41"/>
      <c r="S39" s="42"/>
    </row>
    <row r="40" spans="1:21" ht="25.5">
      <c r="A40" s="258"/>
      <c r="B40" s="117"/>
      <c r="C40" s="117"/>
      <c r="D40" s="264"/>
      <c r="E40" s="277"/>
      <c r="F40" s="117"/>
      <c r="G40" s="284"/>
      <c r="H40" s="269" t="s">
        <v>23</v>
      </c>
      <c r="I40" s="24">
        <f>'air&amp;listrik'!E16</f>
        <v>103875500</v>
      </c>
      <c r="J40" s="205">
        <f>I40/I63*100</f>
        <v>3.0591296700269841</v>
      </c>
      <c r="K40" s="31">
        <f t="shared" si="2"/>
        <v>20.832131734624625</v>
      </c>
      <c r="L40" s="205">
        <f t="shared" si="7"/>
        <v>20.832131734624625</v>
      </c>
      <c r="M40" s="31">
        <f>K40*I40/I63</f>
        <v>0.63728192279300888</v>
      </c>
      <c r="N40" s="215">
        <f>'air&amp;listrik'!L16</f>
        <v>21639481</v>
      </c>
      <c r="O40" s="111">
        <f>N40/I63*100</f>
        <v>0.63728192279300888</v>
      </c>
      <c r="P40" s="215">
        <f t="shared" si="8"/>
        <v>82236019</v>
      </c>
      <c r="Q40" s="34"/>
      <c r="R40" s="34"/>
      <c r="S40" s="28"/>
      <c r="T40" s="16"/>
      <c r="U40" s="16"/>
    </row>
    <row r="41" spans="1:21">
      <c r="A41" s="258"/>
      <c r="B41" s="117"/>
      <c r="C41" s="117"/>
      <c r="D41" s="264"/>
      <c r="E41" s="277"/>
      <c r="F41" s="117"/>
      <c r="G41" s="284"/>
      <c r="H41" s="268" t="s">
        <v>50</v>
      </c>
      <c r="I41" s="109">
        <f>'layanan umum'!E22</f>
        <v>159369000</v>
      </c>
      <c r="J41" s="205">
        <f>I41/I63*100</f>
        <v>4.6934112122928937</v>
      </c>
      <c r="K41" s="31">
        <f t="shared" si="2"/>
        <v>28.110862212851934</v>
      </c>
      <c r="L41" s="205">
        <f t="shared" si="7"/>
        <v>28.110862212851934</v>
      </c>
      <c r="M41" s="31">
        <f>K41*I41/I63</f>
        <v>1.3193583589701989</v>
      </c>
      <c r="N41" s="215">
        <f>'layanan umum'!L22</f>
        <v>44800000</v>
      </c>
      <c r="O41" s="111">
        <f>N41/I63*100</f>
        <v>1.3193583589701989</v>
      </c>
      <c r="P41" s="215">
        <f t="shared" si="8"/>
        <v>114569000</v>
      </c>
      <c r="Q41" s="110"/>
      <c r="R41" s="110"/>
      <c r="S41" s="21"/>
      <c r="T41" s="16"/>
      <c r="U41" s="16"/>
    </row>
    <row r="42" spans="1:21" ht="31.5" customHeight="1">
      <c r="A42" s="258"/>
      <c r="B42" s="117"/>
      <c r="C42" s="117"/>
      <c r="D42" s="264"/>
      <c r="E42" s="287"/>
      <c r="F42" s="16"/>
      <c r="G42" s="422" t="s">
        <v>115</v>
      </c>
      <c r="H42" s="423"/>
      <c r="I42" s="245">
        <f>SUM(I43:I45)</f>
        <v>267097930</v>
      </c>
      <c r="J42" s="211">
        <f>I42/I63*100</f>
        <v>7.8660242546682388</v>
      </c>
      <c r="K42" s="251">
        <f t="shared" si="2"/>
        <v>32.557908629243215</v>
      </c>
      <c r="L42" s="211">
        <f t="shared" si="7"/>
        <v>32.557908629243215</v>
      </c>
      <c r="M42" s="251">
        <f>K42*I42/I63</f>
        <v>2.5610129895889946</v>
      </c>
      <c r="N42" s="248">
        <f>SUM(N43:N45)</f>
        <v>86961500</v>
      </c>
      <c r="O42" s="211">
        <f>N42/I63*100</f>
        <v>2.5610129895889946</v>
      </c>
      <c r="P42" s="248">
        <f>SUM(P43:P45)</f>
        <v>180136430</v>
      </c>
      <c r="Q42" s="110"/>
      <c r="R42" s="110"/>
      <c r="S42" s="21"/>
      <c r="T42" s="16"/>
      <c r="U42" s="16"/>
    </row>
    <row r="43" spans="1:21" ht="37.5" customHeight="1">
      <c r="A43" s="258"/>
      <c r="B43" s="117"/>
      <c r="C43" s="117"/>
      <c r="D43" s="264"/>
      <c r="E43" s="277"/>
      <c r="F43" s="117"/>
      <c r="G43" s="284"/>
      <c r="H43" s="268" t="s">
        <v>51</v>
      </c>
      <c r="I43" s="109">
        <f>'pelihara kendaraan'!E18</f>
        <v>143210000</v>
      </c>
      <c r="J43" s="205">
        <f>I43/I63*100</f>
        <v>4.2175292541991558</v>
      </c>
      <c r="K43" s="31">
        <f t="shared" si="2"/>
        <v>22.619579638293416</v>
      </c>
      <c r="L43" s="205">
        <f t="shared" si="7"/>
        <v>22.619579638293416</v>
      </c>
      <c r="M43" s="31">
        <f>K43*I43/I63</f>
        <v>0.95398738842190034</v>
      </c>
      <c r="N43" s="215">
        <f>'pelihara kendaraan'!L18</f>
        <v>32393500</v>
      </c>
      <c r="O43" s="111">
        <f>N43/I63*100</f>
        <v>0.95398738842190045</v>
      </c>
      <c r="P43" s="215">
        <f t="shared" si="8"/>
        <v>110816500</v>
      </c>
      <c r="Q43" s="110"/>
      <c r="R43" s="110"/>
      <c r="S43" s="21"/>
      <c r="T43" s="16"/>
      <c r="U43" s="16"/>
    </row>
    <row r="44" spans="1:21" ht="18" customHeight="1">
      <c r="A44" s="258"/>
      <c r="B44" s="117"/>
      <c r="C44" s="117"/>
      <c r="D44" s="264"/>
      <c r="E44" s="288"/>
      <c r="F44" s="289"/>
      <c r="G44" s="290"/>
      <c r="H44" s="269" t="s">
        <v>52</v>
      </c>
      <c r="I44" s="24">
        <f>'pelihara alat&amp;mesin'!E16</f>
        <v>22360000</v>
      </c>
      <c r="J44" s="214">
        <f>I44/I63*100</f>
        <v>0.65850118095030463</v>
      </c>
      <c r="K44" s="31">
        <f t="shared" si="2"/>
        <v>16.100178890876567</v>
      </c>
      <c r="L44" s="214">
        <f t="shared" si="7"/>
        <v>16.100178890876567</v>
      </c>
      <c r="M44" s="31">
        <f>K44*I44/I63</f>
        <v>0.10601986813153386</v>
      </c>
      <c r="N44" s="220">
        <f>'pelihara alat&amp;mesin'!L16</f>
        <v>3600000</v>
      </c>
      <c r="O44" s="111">
        <f>N44/I63*100</f>
        <v>0.10601986813153384</v>
      </c>
      <c r="P44" s="220">
        <f t="shared" si="8"/>
        <v>18760000</v>
      </c>
      <c r="Q44" s="34"/>
      <c r="R44" s="34"/>
      <c r="S44" s="28"/>
      <c r="T44" s="16"/>
      <c r="U44" s="16"/>
    </row>
    <row r="45" spans="1:21" ht="26.25" customHeight="1">
      <c r="A45" s="258"/>
      <c r="B45" s="117"/>
      <c r="C45" s="117"/>
      <c r="D45" s="264"/>
      <c r="E45" s="277"/>
      <c r="F45" s="117"/>
      <c r="G45" s="284"/>
      <c r="H45" s="268" t="s">
        <v>53</v>
      </c>
      <c r="I45" s="109">
        <f>'Pelihara gedung'!E14</f>
        <v>101527930</v>
      </c>
      <c r="J45" s="205">
        <f>I45/I63*100</f>
        <v>2.9899938195187774</v>
      </c>
      <c r="K45" s="111">
        <f t="shared" si="2"/>
        <v>50.200964404573199</v>
      </c>
      <c r="L45" s="205">
        <f t="shared" si="7"/>
        <v>50.200964404573199</v>
      </c>
      <c r="M45" s="111">
        <f>K45*I45/I63</f>
        <v>1.50100573303556</v>
      </c>
      <c r="N45" s="215">
        <f>'Pelihara gedung'!L14</f>
        <v>50968000</v>
      </c>
      <c r="O45" s="111">
        <f>N45/I63*100</f>
        <v>1.5010057330355602</v>
      </c>
      <c r="P45" s="215">
        <f t="shared" si="8"/>
        <v>50559930</v>
      </c>
      <c r="Q45" s="110"/>
      <c r="R45" s="110"/>
      <c r="S45" s="21"/>
      <c r="T45" s="16"/>
      <c r="U45" s="16"/>
    </row>
    <row r="46" spans="1:21" ht="20.25" customHeight="1">
      <c r="A46" s="258"/>
      <c r="B46" s="117"/>
      <c r="C46" s="117"/>
      <c r="D46" s="304">
        <v>2</v>
      </c>
      <c r="E46" s="291"/>
      <c r="F46" s="424" t="s">
        <v>116</v>
      </c>
      <c r="G46" s="424"/>
      <c r="H46" s="425"/>
      <c r="I46" s="316">
        <f>SUM(I47,I51)</f>
        <v>45013000</v>
      </c>
      <c r="J46" s="218">
        <f>I46/I63*100</f>
        <v>1.3256312011679812</v>
      </c>
      <c r="K46" s="251">
        <f t="shared" si="2"/>
        <v>1.5839868482438406</v>
      </c>
      <c r="L46" s="218">
        <f t="shared" si="7"/>
        <v>1.5839868482438406</v>
      </c>
      <c r="M46" s="251">
        <f>K46*I46/I63</f>
        <v>2.0997823882717676E-2</v>
      </c>
      <c r="N46" s="247">
        <f>SUM(N47,N51)</f>
        <v>713000</v>
      </c>
      <c r="O46" s="251">
        <f>N46/I63*100</f>
        <v>2.0997823882717676E-2</v>
      </c>
      <c r="P46" s="247">
        <f>SUM(P47,P51)</f>
        <v>44300000</v>
      </c>
      <c r="Q46" s="173"/>
      <c r="R46" s="173"/>
      <c r="S46" s="210"/>
      <c r="T46" s="16"/>
      <c r="U46" s="16"/>
    </row>
    <row r="47" spans="1:21" ht="30" customHeight="1">
      <c r="A47" s="256"/>
      <c r="B47" s="257"/>
      <c r="C47" s="257"/>
      <c r="D47" s="263"/>
      <c r="E47" s="292"/>
      <c r="F47" s="293"/>
      <c r="G47" s="420" t="s">
        <v>117</v>
      </c>
      <c r="H47" s="421"/>
      <c r="I47" s="248">
        <f>SUM(I48:I50)</f>
        <v>36316000</v>
      </c>
      <c r="J47" s="211">
        <f>I47/I63*100</f>
        <v>1.0695048697402174</v>
      </c>
      <c r="K47" s="251">
        <f t="shared" si="2"/>
        <v>1.9633219517568012</v>
      </c>
      <c r="L47" s="211">
        <f t="shared" si="7"/>
        <v>1.9633219517568012</v>
      </c>
      <c r="M47" s="251">
        <f>K47*I47/I63</f>
        <v>2.0997823882717676E-2</v>
      </c>
      <c r="N47" s="248">
        <f>SUM(N48:N50)</f>
        <v>713000</v>
      </c>
      <c r="O47" s="211">
        <f>N47/I63*100</f>
        <v>2.0997823882717676E-2</v>
      </c>
      <c r="P47" s="248">
        <f>SUM(P48:P50)</f>
        <v>35603000</v>
      </c>
      <c r="Q47" s="41"/>
      <c r="R47" s="41"/>
      <c r="S47" s="42"/>
    </row>
    <row r="48" spans="1:21" ht="25.5">
      <c r="A48" s="259"/>
      <c r="B48" s="260"/>
      <c r="C48" s="260"/>
      <c r="D48" s="265"/>
      <c r="E48" s="279"/>
      <c r="F48" s="260"/>
      <c r="G48" s="294"/>
      <c r="H48" s="273" t="s">
        <v>54</v>
      </c>
      <c r="I48" s="104">
        <f>'layanan perpus elektronik'!E16</f>
        <v>4530000</v>
      </c>
      <c r="J48" s="204">
        <f>SUM(I48/I63*100)</f>
        <v>0.13340833406551342</v>
      </c>
      <c r="K48" s="31">
        <f t="shared" si="2"/>
        <v>0</v>
      </c>
      <c r="L48" s="204">
        <f t="shared" ref="L48" si="9">SUM(N48/I48*100)</f>
        <v>0</v>
      </c>
      <c r="M48" s="31">
        <f>K48*I48/I63</f>
        <v>0</v>
      </c>
      <c r="N48" s="221">
        <f>'layanan perpus elektronik'!L16</f>
        <v>0</v>
      </c>
      <c r="O48" s="111">
        <f>N48/I63*100</f>
        <v>0</v>
      </c>
      <c r="P48" s="104">
        <f t="shared" ref="P48:P56" si="10">SUM(I48-N48)</f>
        <v>4530000</v>
      </c>
      <c r="Q48" s="173"/>
      <c r="R48" s="173"/>
      <c r="S48" s="210"/>
      <c r="T48" s="16"/>
      <c r="U48" s="16"/>
    </row>
    <row r="49" spans="1:21" ht="27.75" customHeight="1">
      <c r="A49" s="261"/>
      <c r="B49" s="262"/>
      <c r="C49" s="262"/>
      <c r="D49" s="266"/>
      <c r="E49" s="295"/>
      <c r="F49" s="262"/>
      <c r="G49" s="294"/>
      <c r="H49" s="274" t="s">
        <v>55</v>
      </c>
      <c r="I49" s="203">
        <f>'peng.&amp;pengmb.bhn pstaka '!E16</f>
        <v>7220000</v>
      </c>
      <c r="J49" s="205">
        <f>SUM(I49/I63*100)</f>
        <v>0.21262873553046507</v>
      </c>
      <c r="K49" s="31">
        <f t="shared" si="2"/>
        <v>0</v>
      </c>
      <c r="L49" s="205">
        <f t="shared" ref="L49:L51" si="11">SUM(N49/I49*100)</f>
        <v>0</v>
      </c>
      <c r="M49" s="31">
        <f>K49*I49/I63</f>
        <v>0</v>
      </c>
      <c r="N49" s="216">
        <f>'peng.&amp;pengmb.bhn pstaka '!L16</f>
        <v>0</v>
      </c>
      <c r="O49" s="111">
        <f>N49/I63*100</f>
        <v>0</v>
      </c>
      <c r="P49" s="216">
        <f t="shared" ref="P49" si="12">SUM(I49-N49)</f>
        <v>7220000</v>
      </c>
      <c r="Q49" s="58"/>
      <c r="R49" s="58"/>
      <c r="S49" s="182"/>
      <c r="T49" s="16"/>
      <c r="U49" s="16"/>
    </row>
    <row r="50" spans="1:21" ht="41.25" customHeight="1">
      <c r="A50" s="261"/>
      <c r="B50" s="262"/>
      <c r="C50" s="262"/>
      <c r="D50" s="266"/>
      <c r="E50" s="394"/>
      <c r="F50" s="395"/>
      <c r="G50" s="294"/>
      <c r="H50" s="396" t="s">
        <v>194</v>
      </c>
      <c r="I50" s="203">
        <f>'Penyusunan Data'!E17</f>
        <v>24566000</v>
      </c>
      <c r="J50" s="205">
        <f>SUM(I50/I63*100)</f>
        <v>0.72346780014423906</v>
      </c>
      <c r="K50" s="31">
        <f t="shared" ref="K50" si="13">L50</f>
        <v>2.9023854107302776</v>
      </c>
      <c r="L50" s="205">
        <f t="shared" ref="L50" si="14">SUM(N50/I50*100)</f>
        <v>2.9023854107302776</v>
      </c>
      <c r="M50" s="31">
        <f>K50*I50/I63</f>
        <v>2.0997823882717676E-2</v>
      </c>
      <c r="N50" s="216">
        <f>'Penyusunan Data'!L17</f>
        <v>713000</v>
      </c>
      <c r="O50" s="111">
        <f>N50/I63*100</f>
        <v>2.0997823882717676E-2</v>
      </c>
      <c r="P50" s="216">
        <f>SUM(I50-N50)</f>
        <v>23853000</v>
      </c>
      <c r="Q50" s="58"/>
      <c r="R50" s="58"/>
      <c r="S50" s="182"/>
      <c r="T50" s="16"/>
      <c r="U50" s="16"/>
    </row>
    <row r="51" spans="1:21" ht="27.75" customHeight="1">
      <c r="A51" s="256"/>
      <c r="B51" s="257"/>
      <c r="C51" s="257"/>
      <c r="D51" s="303"/>
      <c r="E51" s="285"/>
      <c r="F51" s="286"/>
      <c r="G51" s="428" t="s">
        <v>118</v>
      </c>
      <c r="H51" s="427"/>
      <c r="I51" s="248">
        <f>SUM(I52:I52)</f>
        <v>8697000</v>
      </c>
      <c r="J51" s="211">
        <f>SUM(I51/I63*100)</f>
        <v>0.25612633142776386</v>
      </c>
      <c r="K51" s="251">
        <f t="shared" si="2"/>
        <v>0</v>
      </c>
      <c r="L51" s="211">
        <f t="shared" si="11"/>
        <v>0</v>
      </c>
      <c r="M51" s="251">
        <f>K51*I51/I63</f>
        <v>0</v>
      </c>
      <c r="N51" s="248">
        <f>SUM(N52:N52)</f>
        <v>0</v>
      </c>
      <c r="O51" s="211">
        <f>N51/I63*100</f>
        <v>0</v>
      </c>
      <c r="P51" s="248">
        <f>SUM(P52:P52)</f>
        <v>8697000</v>
      </c>
      <c r="Q51" s="41"/>
      <c r="R51" s="41"/>
      <c r="S51" s="42"/>
    </row>
    <row r="52" spans="1:21">
      <c r="A52" s="258"/>
      <c r="B52" s="117"/>
      <c r="C52" s="117"/>
      <c r="D52" s="264"/>
      <c r="E52" s="277"/>
      <c r="F52" s="117"/>
      <c r="G52" s="294"/>
      <c r="H52" s="268" t="s">
        <v>149</v>
      </c>
      <c r="I52" s="109">
        <f>'Pengm Literasi'!E19</f>
        <v>8697000</v>
      </c>
      <c r="J52" s="111">
        <f>SUM(I52/I63*100)</f>
        <v>0.25612633142776386</v>
      </c>
      <c r="K52" s="31">
        <f t="shared" si="2"/>
        <v>0</v>
      </c>
      <c r="L52" s="111">
        <f t="shared" ref="L52" si="15">SUM(N52/I52*100)</f>
        <v>0</v>
      </c>
      <c r="M52" s="31">
        <f>K52*I52/I63</f>
        <v>0</v>
      </c>
      <c r="N52" s="109">
        <f>'Pengm Literasi'!L19</f>
        <v>0</v>
      </c>
      <c r="O52" s="111">
        <f>N52/I63*100</f>
        <v>0</v>
      </c>
      <c r="P52" s="109">
        <f t="shared" ref="P52" si="16">SUM(I52-N52)</f>
        <v>8697000</v>
      </c>
      <c r="Q52" s="110"/>
      <c r="R52" s="110"/>
      <c r="S52" s="21"/>
      <c r="T52" s="16"/>
      <c r="U52" s="16"/>
    </row>
    <row r="53" spans="1:21">
      <c r="A53" s="258"/>
      <c r="B53" s="117"/>
      <c r="C53" s="318" t="s">
        <v>161</v>
      </c>
      <c r="D53" s="264"/>
      <c r="E53" s="466" t="s">
        <v>159</v>
      </c>
      <c r="F53" s="467"/>
      <c r="G53" s="467"/>
      <c r="H53" s="468"/>
      <c r="I53" s="245">
        <f>SUM(I54,I60)</f>
        <v>64267000</v>
      </c>
      <c r="J53" s="211">
        <f>I53/I63*100</f>
        <v>1.8926607958914681</v>
      </c>
      <c r="K53" s="211">
        <f t="shared" ref="K53" si="17">L53</f>
        <v>0</v>
      </c>
      <c r="L53" s="309">
        <f t="shared" ref="L53" si="18">SUM(N53/I53*100)</f>
        <v>0</v>
      </c>
      <c r="M53" s="211">
        <f>K53*I53/I63</f>
        <v>0</v>
      </c>
      <c r="N53" s="245">
        <f>SUM(N54,N60)</f>
        <v>0</v>
      </c>
      <c r="O53" s="252">
        <f>N53/I63*100</f>
        <v>0</v>
      </c>
      <c r="P53" s="245">
        <f>SUM(P54,P60)</f>
        <v>64267000</v>
      </c>
      <c r="Q53" s="110"/>
      <c r="R53" s="110"/>
      <c r="S53" s="21"/>
      <c r="T53" s="16"/>
      <c r="U53" s="16"/>
    </row>
    <row r="54" spans="1:21">
      <c r="A54" s="256"/>
      <c r="B54" s="257"/>
      <c r="C54" s="257"/>
      <c r="D54" s="305">
        <v>3</v>
      </c>
      <c r="E54" s="283"/>
      <c r="F54" s="463" t="s">
        <v>119</v>
      </c>
      <c r="G54" s="463"/>
      <c r="H54" s="464"/>
      <c r="I54" s="307">
        <f>SUM(I55,I57)</f>
        <v>45934000</v>
      </c>
      <c r="J54" s="218">
        <f>SUM(I54/I63*100)</f>
        <v>1.3527546174316321</v>
      </c>
      <c r="K54" s="251">
        <f t="shared" si="2"/>
        <v>0</v>
      </c>
      <c r="L54" s="218">
        <f t="shared" ref="L54:L55" si="19">SUM(N54/I54*100)</f>
        <v>0</v>
      </c>
      <c r="M54" s="251">
        <f>K54*I54/I63</f>
        <v>0</v>
      </c>
      <c r="N54" s="307">
        <f>SUM(N55+N57)</f>
        <v>0</v>
      </c>
      <c r="O54" s="251">
        <f>N54/I63*100</f>
        <v>0</v>
      </c>
      <c r="P54" s="308">
        <f>SUM(P55,P57)</f>
        <v>45934000</v>
      </c>
      <c r="Q54" s="212"/>
      <c r="R54" s="212"/>
      <c r="S54" s="213"/>
    </row>
    <row r="55" spans="1:21" ht="24" customHeight="1">
      <c r="A55" s="256"/>
      <c r="B55" s="257"/>
      <c r="C55" s="257"/>
      <c r="D55" s="263"/>
      <c r="E55" s="285"/>
      <c r="F55" s="286"/>
      <c r="G55" s="465" t="s">
        <v>120</v>
      </c>
      <c r="H55" s="425"/>
      <c r="I55" s="249">
        <f>SUM(I56)</f>
        <v>25000000</v>
      </c>
      <c r="J55" s="218">
        <f>SUM(I55/I63*100)</f>
        <v>0.73624908424676283</v>
      </c>
      <c r="K55" s="251">
        <f t="shared" si="2"/>
        <v>0</v>
      </c>
      <c r="L55" s="218">
        <f t="shared" si="19"/>
        <v>0</v>
      </c>
      <c r="M55" s="251">
        <f>K55*I55/I63</f>
        <v>0</v>
      </c>
      <c r="N55" s="217">
        <f>SUM(N56)</f>
        <v>0</v>
      </c>
      <c r="O55" s="211">
        <f>N55/I63*100</f>
        <v>0</v>
      </c>
      <c r="P55" s="217">
        <f>SUM(P56)</f>
        <v>25000000</v>
      </c>
      <c r="Q55" s="209"/>
      <c r="R55" s="209"/>
      <c r="S55" s="219"/>
    </row>
    <row r="56" spans="1:21" ht="27" customHeight="1">
      <c r="A56" s="259"/>
      <c r="B56" s="260"/>
      <c r="C56" s="260"/>
      <c r="D56" s="265"/>
      <c r="E56" s="279"/>
      <c r="F56" s="260"/>
      <c r="G56" s="294"/>
      <c r="H56" s="269" t="s">
        <v>56</v>
      </c>
      <c r="I56" s="24">
        <f>'akuisisi,'!E21</f>
        <v>25000000</v>
      </c>
      <c r="J56" s="26">
        <f>SUM(I56/I63*100)</f>
        <v>0.73624908424676283</v>
      </c>
      <c r="K56" s="31">
        <f t="shared" si="2"/>
        <v>0</v>
      </c>
      <c r="L56" s="26">
        <f t="shared" ref="L56:L57" si="20">SUM(N56/I56*100)</f>
        <v>0</v>
      </c>
      <c r="M56" s="31">
        <f>K56*I56/I63</f>
        <v>0</v>
      </c>
      <c r="N56" s="24">
        <f>'akuisisi,'!L21</f>
        <v>0</v>
      </c>
      <c r="O56" s="111">
        <f>N56/I63*100</f>
        <v>0</v>
      </c>
      <c r="P56" s="24">
        <f t="shared" si="10"/>
        <v>25000000</v>
      </c>
      <c r="Q56" s="34"/>
      <c r="R56" s="34"/>
      <c r="S56" s="28"/>
      <c r="T56" s="16"/>
      <c r="U56" s="16"/>
    </row>
    <row r="57" spans="1:21" ht="27.75" customHeight="1">
      <c r="A57" s="259"/>
      <c r="B57" s="260"/>
      <c r="C57" s="260"/>
      <c r="D57" s="265"/>
      <c r="E57" s="280"/>
      <c r="F57" s="60"/>
      <c r="G57" s="429" t="s">
        <v>150</v>
      </c>
      <c r="H57" s="423"/>
      <c r="I57" s="246">
        <f>SUM(I58:I59)</f>
        <v>20934000</v>
      </c>
      <c r="J57" s="252">
        <f>SUM(I57/I63*100)</f>
        <v>0.61650553318486923</v>
      </c>
      <c r="K57" s="251">
        <f t="shared" si="2"/>
        <v>0</v>
      </c>
      <c r="L57" s="252">
        <f t="shared" si="20"/>
        <v>0</v>
      </c>
      <c r="M57" s="251">
        <f>K57*I57/I63</f>
        <v>0</v>
      </c>
      <c r="N57" s="246">
        <f>SUM(N58)</f>
        <v>0</v>
      </c>
      <c r="O57" s="211">
        <f>N57/I63*100</f>
        <v>0</v>
      </c>
      <c r="P57" s="246">
        <f>SUM(P58:P59)</f>
        <v>20934000</v>
      </c>
      <c r="Q57" s="34"/>
      <c r="R57" s="34"/>
      <c r="S57" s="28"/>
      <c r="T57" s="16"/>
      <c r="U57" s="16"/>
    </row>
    <row r="58" spans="1:21" ht="27.75" customHeight="1">
      <c r="A58" s="259"/>
      <c r="B58" s="260"/>
      <c r="C58" s="260"/>
      <c r="D58" s="265"/>
      <c r="E58" s="279"/>
      <c r="F58" s="260"/>
      <c r="G58" s="294"/>
      <c r="H58" s="269" t="s">
        <v>151</v>
      </c>
      <c r="I58" s="24">
        <f>'Penye.informasi (2)'!E18</f>
        <v>14242000</v>
      </c>
      <c r="J58" s="26">
        <f>SUM(I58/I63*100)</f>
        <v>0.41942637831369584</v>
      </c>
      <c r="K58" s="31">
        <f t="shared" si="2"/>
        <v>0</v>
      </c>
      <c r="L58" s="26">
        <f t="shared" ref="L58:L61" si="21">SUM(N58/I58*100)</f>
        <v>0</v>
      </c>
      <c r="M58" s="31">
        <f>K58*I58/I63</f>
        <v>0</v>
      </c>
      <c r="N58" s="24">
        <f>'Pemberdayaan kapasitas'!L18</f>
        <v>0</v>
      </c>
      <c r="O58" s="111">
        <f>N58/I63*100</f>
        <v>0</v>
      </c>
      <c r="P58" s="24">
        <f t="shared" ref="P58" si="22">SUM(I58-N58)</f>
        <v>14242000</v>
      </c>
      <c r="Q58" s="34"/>
      <c r="R58" s="34"/>
      <c r="S58" s="28"/>
      <c r="T58" s="16"/>
      <c r="U58" s="16"/>
    </row>
    <row r="59" spans="1:21" ht="27.75" customHeight="1">
      <c r="A59" s="259"/>
      <c r="B59" s="260"/>
      <c r="C59" s="260"/>
      <c r="D59" s="265"/>
      <c r="E59" s="279"/>
      <c r="F59" s="260"/>
      <c r="G59" s="294"/>
      <c r="H59" s="353" t="s">
        <v>195</v>
      </c>
      <c r="I59" s="109">
        <f>'Pemberdayaan kapasitas'!E18</f>
        <v>6692000</v>
      </c>
      <c r="J59" s="111">
        <f>SUM(I59/I63*100)</f>
        <v>0.19707915487117345</v>
      </c>
      <c r="K59" s="111">
        <f t="shared" ref="K59" si="23">L59</f>
        <v>0</v>
      </c>
      <c r="L59" s="111">
        <f t="shared" ref="L59" si="24">SUM(N59/I59*100)</f>
        <v>0</v>
      </c>
      <c r="M59" s="111">
        <f>K59*I59/I63</f>
        <v>0</v>
      </c>
      <c r="N59" s="109">
        <f>'Pemberdayaan kapasitas'!L18</f>
        <v>0</v>
      </c>
      <c r="O59" s="111">
        <f>N59/I63*100</f>
        <v>0</v>
      </c>
      <c r="P59" s="109">
        <f>I59-N59</f>
        <v>6692000</v>
      </c>
      <c r="Q59" s="110"/>
      <c r="R59" s="110"/>
      <c r="S59" s="21"/>
      <c r="T59" s="16"/>
      <c r="U59" s="16"/>
    </row>
    <row r="60" spans="1:21" ht="25.5" customHeight="1">
      <c r="A60" s="256"/>
      <c r="B60" s="257"/>
      <c r="C60" s="257"/>
      <c r="D60" s="304">
        <v>4</v>
      </c>
      <c r="E60" s="283"/>
      <c r="F60" s="426" t="s">
        <v>121</v>
      </c>
      <c r="G60" s="426"/>
      <c r="H60" s="427"/>
      <c r="I60" s="248">
        <f>SUM(I61)</f>
        <v>18333000</v>
      </c>
      <c r="J60" s="211">
        <f>SUM(I60/I63*100)</f>
        <v>0.53990617845983602</v>
      </c>
      <c r="K60" s="211">
        <f t="shared" si="2"/>
        <v>0</v>
      </c>
      <c r="L60" s="211">
        <f t="shared" si="21"/>
        <v>0</v>
      </c>
      <c r="M60" s="211">
        <f>K60*I60/I63</f>
        <v>0</v>
      </c>
      <c r="N60" s="245">
        <f>SUM(N61)</f>
        <v>0</v>
      </c>
      <c r="O60" s="211">
        <f>N60/I63*100</f>
        <v>0</v>
      </c>
      <c r="P60" s="245">
        <f>SUM(P61)</f>
        <v>18333000</v>
      </c>
      <c r="Q60" s="41"/>
      <c r="R60" s="41"/>
      <c r="S60" s="42"/>
      <c r="T60" s="16"/>
      <c r="U60" s="16"/>
    </row>
    <row r="61" spans="1:21" ht="30" customHeight="1">
      <c r="A61" s="256"/>
      <c r="B61" s="257"/>
      <c r="C61" s="257"/>
      <c r="D61" s="263"/>
      <c r="E61" s="283"/>
      <c r="F61" s="257"/>
      <c r="G61" s="429" t="s">
        <v>152</v>
      </c>
      <c r="H61" s="423"/>
      <c r="I61" s="248">
        <f>SUM(I62)</f>
        <v>18333000</v>
      </c>
      <c r="J61" s="252">
        <f>SUM(I61/I63*100)</f>
        <v>0.53990617845983602</v>
      </c>
      <c r="K61" s="251">
        <f t="shared" si="2"/>
        <v>0</v>
      </c>
      <c r="L61" s="252">
        <f t="shared" si="21"/>
        <v>0</v>
      </c>
      <c r="M61" s="251">
        <f>K61*I61/I63</f>
        <v>0</v>
      </c>
      <c r="N61" s="246">
        <f>SUM(N62)</f>
        <v>0</v>
      </c>
      <c r="O61" s="211">
        <f>N61/I63*100</f>
        <v>0</v>
      </c>
      <c r="P61" s="246">
        <f>SUM(P62)</f>
        <v>18333000</v>
      </c>
      <c r="Q61" s="41"/>
      <c r="R61" s="41"/>
      <c r="S61" s="42"/>
      <c r="T61" s="16"/>
      <c r="U61" s="16"/>
    </row>
    <row r="62" spans="1:21" ht="36" customHeight="1">
      <c r="A62" s="256"/>
      <c r="B62" s="257"/>
      <c r="C62" s="257"/>
      <c r="D62" s="263"/>
      <c r="E62" s="283"/>
      <c r="F62" s="257"/>
      <c r="G62" s="294"/>
      <c r="H62" s="321" t="s">
        <v>163</v>
      </c>
      <c r="I62" s="221">
        <f>'Penilaian&amp;Penetapan'!E19</f>
        <v>18333000</v>
      </c>
      <c r="J62" s="26">
        <f>SUM(I62/I63*100)</f>
        <v>0.53990617845983602</v>
      </c>
      <c r="K62" s="31">
        <f t="shared" si="2"/>
        <v>0</v>
      </c>
      <c r="L62" s="26">
        <f t="shared" ref="L62" si="25">SUM(N62/I62*100)</f>
        <v>0</v>
      </c>
      <c r="M62" s="31">
        <f>K62*I62/I63</f>
        <v>0</v>
      </c>
      <c r="N62" s="24">
        <f>'Penilaian&amp;Penetapan'!L19</f>
        <v>0</v>
      </c>
      <c r="O62" s="111">
        <f>N62/I63*100</f>
        <v>0</v>
      </c>
      <c r="P62" s="24">
        <f t="shared" ref="P62" si="26">SUM(I62-N62)</f>
        <v>18333000</v>
      </c>
      <c r="Q62" s="212"/>
      <c r="R62" s="212"/>
      <c r="S62" s="213"/>
      <c r="T62" s="16"/>
      <c r="U62" s="16"/>
    </row>
    <row r="63" spans="1:21" ht="15.75" customHeight="1">
      <c r="A63" s="431" t="s">
        <v>157</v>
      </c>
      <c r="B63" s="432"/>
      <c r="C63" s="432"/>
      <c r="D63" s="432"/>
      <c r="E63" s="432"/>
      <c r="F63" s="432"/>
      <c r="G63" s="433"/>
      <c r="H63" s="434"/>
      <c r="I63" s="202">
        <f>SUM(I60,I54,I46,I14)</f>
        <v>3395589962</v>
      </c>
      <c r="J63" s="207">
        <f>SUM(I63/I63*100)</f>
        <v>100</v>
      </c>
      <c r="K63" s="254">
        <f>(K60*I60+K54*I54+K46*I46+K14*I14)/I63</f>
        <v>29.421950535263125</v>
      </c>
      <c r="L63" s="207">
        <f>N63/I63*100</f>
        <v>29.421950535263125</v>
      </c>
      <c r="M63" s="207">
        <f>SUM(M60,M54,M46,M14)</f>
        <v>29.421950535263125</v>
      </c>
      <c r="N63" s="202">
        <f>SUM(N60,N54,N46,N14)</f>
        <v>999048799</v>
      </c>
      <c r="O63" s="207">
        <f>SUM(O60,O54,O46,O14)</f>
        <v>29.421950535263122</v>
      </c>
      <c r="P63" s="208">
        <f>SUM(P60,P54,P46,P14)</f>
        <v>2396541163</v>
      </c>
      <c r="Q63" s="10"/>
      <c r="R63" s="10"/>
      <c r="S63" s="222"/>
      <c r="T63" s="16"/>
      <c r="U63" s="16"/>
    </row>
    <row r="64" spans="1:21" ht="15.75" customHeight="1">
      <c r="A64" s="60"/>
      <c r="B64" s="60"/>
      <c r="C64" s="60"/>
      <c r="D64" s="60"/>
      <c r="E64" s="60"/>
      <c r="F64" s="60"/>
      <c r="G64" s="156"/>
      <c r="H64" s="157"/>
      <c r="I64" s="158"/>
      <c r="J64" s="159"/>
      <c r="K64" s="160"/>
      <c r="L64" s="159"/>
      <c r="M64" s="159"/>
      <c r="N64" s="158"/>
      <c r="O64" s="159"/>
      <c r="P64" s="161"/>
      <c r="Q64" s="162"/>
      <c r="R64" s="162"/>
      <c r="S64" s="162"/>
      <c r="T64" s="16"/>
      <c r="U64" s="16"/>
    </row>
    <row r="65" spans="1:21" ht="15.75" customHeight="1">
      <c r="A65" s="60"/>
      <c r="B65" s="60"/>
      <c r="C65" s="60"/>
      <c r="D65" s="60"/>
      <c r="E65" s="60"/>
      <c r="F65" s="60"/>
      <c r="G65" s="156"/>
      <c r="H65" s="157"/>
      <c r="I65" s="158"/>
      <c r="J65" s="159"/>
      <c r="K65" s="160"/>
      <c r="L65" s="159"/>
      <c r="M65" s="159"/>
      <c r="N65" s="158"/>
      <c r="O65" s="159"/>
      <c r="P65" s="419" t="str">
        <f>'DPA SKPD'!J19</f>
        <v>Benteng, 30 April 2023</v>
      </c>
      <c r="Q65" s="419"/>
      <c r="R65" s="419"/>
      <c r="S65" s="162"/>
      <c r="T65" s="16"/>
      <c r="U65" s="16"/>
    </row>
    <row r="66" spans="1:21" ht="15.75" customHeight="1">
      <c r="A66" s="60"/>
      <c r="B66" s="60"/>
      <c r="C66" s="60"/>
      <c r="D66" s="60"/>
      <c r="E66" s="60"/>
      <c r="F66" s="60"/>
      <c r="G66" s="156"/>
      <c r="H66" s="157"/>
      <c r="I66" s="158"/>
      <c r="J66" s="159"/>
      <c r="K66" s="160"/>
      <c r="L66" s="159"/>
      <c r="M66" s="159"/>
      <c r="N66" s="158"/>
      <c r="O66" s="159"/>
      <c r="P66" s="47"/>
      <c r="Q66" s="47"/>
      <c r="R66" s="47"/>
      <c r="S66" s="162"/>
      <c r="T66" s="16"/>
      <c r="U66" s="16"/>
    </row>
    <row r="67" spans="1:21" ht="15.75" customHeight="1">
      <c r="A67" s="60"/>
      <c r="B67" s="60"/>
      <c r="C67" s="60"/>
      <c r="D67" s="60"/>
      <c r="E67" s="60"/>
      <c r="F67" s="60"/>
      <c r="G67" s="156"/>
      <c r="H67" s="157"/>
      <c r="I67" s="158"/>
      <c r="J67" s="159"/>
      <c r="K67" s="160"/>
      <c r="L67" s="159"/>
      <c r="M67" s="159"/>
      <c r="N67" s="158"/>
      <c r="O67" s="331"/>
      <c r="P67" s="48" t="s">
        <v>34</v>
      </c>
      <c r="Q67" s="47"/>
      <c r="R67" s="47"/>
      <c r="S67" s="162"/>
      <c r="T67" s="16"/>
      <c r="U67" s="16"/>
    </row>
    <row r="68" spans="1:21" ht="15.75" customHeight="1">
      <c r="A68" s="60"/>
      <c r="B68" s="60"/>
      <c r="C68" s="60"/>
      <c r="D68" s="60"/>
      <c r="E68" s="60"/>
      <c r="F68" s="60"/>
      <c r="G68" s="156"/>
      <c r="H68" s="157"/>
      <c r="I68" s="158"/>
      <c r="J68" s="159"/>
      <c r="K68" s="160"/>
      <c r="L68" s="159"/>
      <c r="M68" s="159"/>
      <c r="N68" s="158"/>
      <c r="O68" s="159"/>
      <c r="P68" s="48"/>
      <c r="Q68" s="47"/>
      <c r="R68" s="47"/>
      <c r="S68" s="162"/>
      <c r="T68" s="16"/>
      <c r="U68" s="16"/>
    </row>
    <row r="69" spans="1:21" ht="15.75" customHeight="1">
      <c r="A69" s="60"/>
      <c r="B69" s="60"/>
      <c r="C69" s="60"/>
      <c r="D69" s="60"/>
      <c r="E69" s="60"/>
      <c r="F69" s="60"/>
      <c r="G69" s="156"/>
      <c r="H69" s="157"/>
      <c r="I69" s="158"/>
      <c r="J69" s="159"/>
      <c r="K69" s="160"/>
      <c r="L69" s="159"/>
      <c r="M69" s="159"/>
      <c r="N69" s="158"/>
      <c r="O69" s="159"/>
      <c r="P69" s="48"/>
      <c r="Q69" s="47"/>
      <c r="R69" s="47"/>
      <c r="S69" s="162"/>
      <c r="T69" s="16"/>
      <c r="U69" s="16"/>
    </row>
    <row r="70" spans="1:21" ht="15.75" customHeight="1">
      <c r="A70" s="60"/>
      <c r="B70" s="60"/>
      <c r="C70" s="60"/>
      <c r="D70" s="60"/>
      <c r="E70" s="60"/>
      <c r="F70" s="60"/>
      <c r="G70" s="156"/>
      <c r="H70" s="157"/>
      <c r="I70" s="158"/>
      <c r="J70" s="159"/>
      <c r="K70" s="160"/>
      <c r="L70" s="159"/>
      <c r="M70" s="159"/>
      <c r="N70" s="159"/>
      <c r="O70" s="159"/>
      <c r="P70" s="47"/>
      <c r="Q70" s="47"/>
      <c r="R70" s="47"/>
      <c r="S70" s="162"/>
      <c r="T70" s="16"/>
      <c r="U70" s="16"/>
    </row>
    <row r="71" spans="1:21" ht="15.75" customHeight="1">
      <c r="A71" s="60"/>
      <c r="B71" s="60"/>
      <c r="C71" s="60"/>
      <c r="D71" s="60"/>
      <c r="E71" s="60"/>
      <c r="F71" s="60"/>
      <c r="G71" s="156"/>
      <c r="H71" s="157"/>
      <c r="I71" s="158"/>
      <c r="J71" s="159"/>
      <c r="K71" s="160"/>
      <c r="L71" s="159"/>
      <c r="M71" s="159"/>
      <c r="N71" s="158"/>
      <c r="O71" s="159"/>
      <c r="P71" s="47"/>
      <c r="Q71" s="47"/>
      <c r="R71" s="47"/>
      <c r="S71" s="162"/>
      <c r="T71" s="16"/>
      <c r="U71" s="16"/>
    </row>
    <row r="72" spans="1:21" ht="15.75" customHeight="1">
      <c r="A72" s="60"/>
      <c r="B72" s="60"/>
      <c r="C72" s="60"/>
      <c r="D72" s="60"/>
      <c r="E72" s="60"/>
      <c r="F72" s="60"/>
      <c r="G72" s="156"/>
      <c r="H72" s="157"/>
      <c r="I72" s="158"/>
      <c r="J72" s="159"/>
      <c r="K72" s="160"/>
      <c r="L72" s="159"/>
      <c r="M72" s="159"/>
      <c r="N72" s="335"/>
      <c r="O72" s="159"/>
      <c r="P72" s="430" t="s">
        <v>166</v>
      </c>
      <c r="Q72" s="430"/>
      <c r="R72" s="430"/>
      <c r="S72" s="162"/>
      <c r="T72" s="16"/>
      <c r="U72" s="16"/>
    </row>
    <row r="73" spans="1:21" ht="15.75" customHeight="1">
      <c r="A73" s="60"/>
      <c r="B73" s="60"/>
      <c r="C73" s="60"/>
      <c r="D73" s="60"/>
      <c r="E73" s="60"/>
      <c r="F73" s="60"/>
      <c r="G73" s="156"/>
      <c r="H73" s="157"/>
      <c r="I73" s="158"/>
      <c r="J73" s="159"/>
      <c r="K73" s="160"/>
      <c r="L73" s="159"/>
      <c r="M73" s="159"/>
      <c r="N73" s="158"/>
      <c r="O73" s="159"/>
      <c r="P73" s="47" t="s">
        <v>165</v>
      </c>
      <c r="Q73" s="47"/>
      <c r="R73" s="47"/>
      <c r="S73" s="162"/>
      <c r="T73" s="16"/>
      <c r="U73" s="16"/>
    </row>
    <row r="74" spans="1:21" ht="21" customHeight="1">
      <c r="A74" s="60"/>
      <c r="B74" s="60"/>
      <c r="C74" s="60"/>
      <c r="D74" s="60"/>
      <c r="E74" s="60"/>
      <c r="F74" s="60"/>
      <c r="G74" s="156"/>
      <c r="H74" s="157"/>
      <c r="I74" s="158"/>
      <c r="J74" s="159"/>
      <c r="K74" s="160"/>
      <c r="L74" s="159"/>
      <c r="M74" s="159"/>
      <c r="N74" s="158"/>
      <c r="O74" s="159"/>
      <c r="P74" s="161"/>
      <c r="Q74" s="162"/>
      <c r="R74" s="162"/>
      <c r="S74" s="162"/>
      <c r="T74" s="16"/>
      <c r="U74" s="16"/>
    </row>
    <row r="76" spans="1:21">
      <c r="I76" s="241"/>
      <c r="O76" s="241"/>
    </row>
    <row r="77" spans="1:21">
      <c r="N77" s="37"/>
      <c r="O77" s="241"/>
    </row>
    <row r="78" spans="1:21">
      <c r="H78" s="37"/>
      <c r="I78" s="37"/>
      <c r="K78" s="329"/>
      <c r="P78" s="241"/>
    </row>
    <row r="79" spans="1:21">
      <c r="I79" s="37"/>
    </row>
    <row r="80" spans="1:21">
      <c r="I80" s="241"/>
      <c r="P80" s="418"/>
      <c r="Q80" s="419"/>
      <c r="R80" s="419"/>
    </row>
    <row r="81" spans="8:19">
      <c r="P81" s="325"/>
      <c r="Q81" s="44"/>
      <c r="R81" s="325"/>
    </row>
    <row r="82" spans="8:19" ht="28.5" customHeight="1">
      <c r="H82" s="37"/>
      <c r="O82" s="45"/>
      <c r="P82" s="46"/>
      <c r="Q82" s="47"/>
      <c r="R82" s="47"/>
      <c r="S82" s="329"/>
    </row>
    <row r="83" spans="8:19">
      <c r="P83" s="46"/>
      <c r="Q83" s="47"/>
      <c r="R83" s="47"/>
      <c r="S83" s="241"/>
    </row>
    <row r="84" spans="8:19">
      <c r="P84" s="48"/>
      <c r="Q84" s="44"/>
      <c r="R84" s="44"/>
    </row>
    <row r="85" spans="8:19">
      <c r="H85" s="241"/>
      <c r="P85" s="44"/>
      <c r="Q85" s="44"/>
      <c r="R85" s="325"/>
    </row>
    <row r="86" spans="8:19">
      <c r="P86" s="44"/>
      <c r="Q86" s="44"/>
      <c r="R86" s="44"/>
    </row>
    <row r="87" spans="8:19">
      <c r="P87" s="430"/>
      <c r="Q87" s="430"/>
      <c r="R87" s="430"/>
    </row>
    <row r="88" spans="8:19">
      <c r="P88" s="44"/>
      <c r="Q88" s="44"/>
      <c r="R88" s="44"/>
    </row>
    <row r="89" spans="8:19">
      <c r="H89" s="37"/>
    </row>
  </sheetData>
  <mergeCells count="48">
    <mergeCell ref="P87:R87"/>
    <mergeCell ref="J9:J11"/>
    <mergeCell ref="A63:H63"/>
    <mergeCell ref="P65:R65"/>
    <mergeCell ref="P72:R72"/>
    <mergeCell ref="A9:D11"/>
    <mergeCell ref="A12:D12"/>
    <mergeCell ref="E9:H11"/>
    <mergeCell ref="E12:H12"/>
    <mergeCell ref="E13:H13"/>
    <mergeCell ref="F14:H14"/>
    <mergeCell ref="G15:H15"/>
    <mergeCell ref="F54:H54"/>
    <mergeCell ref="G55:H55"/>
    <mergeCell ref="G57:H57"/>
    <mergeCell ref="E53:H53"/>
    <mergeCell ref="A6:H6"/>
    <mergeCell ref="A8:G8"/>
    <mergeCell ref="P7:R7"/>
    <mergeCell ref="P8:R8"/>
    <mergeCell ref="P80:R80"/>
    <mergeCell ref="G23:H23"/>
    <mergeCell ref="G27:H27"/>
    <mergeCell ref="G29:H29"/>
    <mergeCell ref="G31:H31"/>
    <mergeCell ref="G38:H38"/>
    <mergeCell ref="G42:H42"/>
    <mergeCell ref="F46:H46"/>
    <mergeCell ref="G47:H47"/>
    <mergeCell ref="G51:H51"/>
    <mergeCell ref="F60:H60"/>
    <mergeCell ref="G61:H61"/>
    <mergeCell ref="S9:S11"/>
    <mergeCell ref="G1:S1"/>
    <mergeCell ref="R9:R11"/>
    <mergeCell ref="K9:L9"/>
    <mergeCell ref="K10:K11"/>
    <mergeCell ref="M10:M11"/>
    <mergeCell ref="L8:N8"/>
    <mergeCell ref="G2:S2"/>
    <mergeCell ref="I9:I11"/>
    <mergeCell ref="P9:P11"/>
    <mergeCell ref="M9:O9"/>
    <mergeCell ref="L10:L11"/>
    <mergeCell ref="N10:O10"/>
    <mergeCell ref="G3:S3"/>
    <mergeCell ref="Q9:Q11"/>
    <mergeCell ref="G4:S4"/>
  </mergeCells>
  <printOptions horizontalCentered="1"/>
  <pageMargins left="0.19685039370078741" right="0.35433070866141736" top="0.74803149606299213" bottom="0.23622047244094491" header="0.31496062992125984" footer="0.23622047244094491"/>
  <pageSetup paperSize="5" scale="75" orientation="landscape" r:id="rId1"/>
  <rowBreaks count="3" manualBreakCount="3">
    <brk id="33" max="19" man="1"/>
    <brk id="59" max="19" man="1"/>
    <brk id="7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E7" workbookViewId="0">
      <selection activeCell="L13" sqref="L13"/>
    </sheetView>
  </sheetViews>
  <sheetFormatPr defaultColWidth="10" defaultRowHeight="15"/>
  <cols>
    <col min="1" max="1" width="4.28515625" customWidth="1"/>
    <col min="2" max="2" width="44.5703125" customWidth="1"/>
    <col min="3" max="4" width="13" customWidth="1"/>
    <col min="5" max="5" width="13.42578125" customWidth="1"/>
    <col min="6" max="6" width="12.85546875" customWidth="1"/>
    <col min="7" max="7" width="13.42578125" customWidth="1"/>
    <col min="8" max="8" width="8.42578125" customWidth="1"/>
    <col min="9" max="9" width="6.7109375" customWidth="1"/>
    <col min="10" max="10" width="15.85546875" customWidth="1"/>
    <col min="11" max="11" width="6.42578125" customWidth="1"/>
    <col min="12" max="12" width="13.42578125" customWidth="1"/>
    <col min="13" max="13" width="6.285156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7" ht="15.75">
      <c r="A5" s="483" t="s">
        <v>29</v>
      </c>
      <c r="B5" s="483"/>
      <c r="C5" s="352"/>
      <c r="D5" s="352"/>
      <c r="E5" s="349"/>
      <c r="F5" s="349"/>
      <c r="G5" s="349"/>
      <c r="H5" s="349"/>
      <c r="I5" s="349"/>
      <c r="J5" s="349"/>
      <c r="K5" s="349"/>
      <c r="L5" s="349"/>
      <c r="M5" s="349"/>
      <c r="N5" s="351"/>
    </row>
    <row r="6" spans="1:17" ht="15.75">
      <c r="A6" s="171" t="s">
        <v>70</v>
      </c>
      <c r="B6" s="352"/>
      <c r="C6" s="352"/>
      <c r="D6" s="352"/>
      <c r="E6" s="349"/>
      <c r="F6" s="349"/>
      <c r="G6" s="349"/>
      <c r="H6" s="349"/>
      <c r="I6" s="349"/>
      <c r="J6" s="349"/>
      <c r="K6" s="349"/>
      <c r="L6" s="349"/>
      <c r="M6" s="349"/>
      <c r="N6" s="351"/>
    </row>
    <row r="7" spans="1:17" ht="15.75">
      <c r="A7" s="352" t="s">
        <v>176</v>
      </c>
      <c r="B7" s="352"/>
      <c r="C7" s="352"/>
      <c r="D7" s="352"/>
      <c r="E7" s="349"/>
      <c r="F7" s="349"/>
      <c r="G7" s="349"/>
      <c r="H7" s="349"/>
      <c r="I7" s="349"/>
      <c r="J7" s="349"/>
      <c r="K7" s="349"/>
      <c r="L7" s="349"/>
      <c r="M7" s="349"/>
      <c r="N7" s="351"/>
    </row>
    <row r="8" spans="1:17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350" t="s">
        <v>7</v>
      </c>
      <c r="M11" s="350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148">
        <v>1</v>
      </c>
      <c r="B13" s="371" t="s">
        <v>57</v>
      </c>
      <c r="C13" s="152" t="s">
        <v>19</v>
      </c>
      <c r="D13" s="152" t="s">
        <v>19</v>
      </c>
      <c r="E13" s="12">
        <v>212000</v>
      </c>
      <c r="F13" s="15"/>
      <c r="G13" s="15"/>
      <c r="H13" s="13">
        <f>SUM(E13/E16*100)</f>
        <v>3.3057851239669422</v>
      </c>
      <c r="I13" s="13">
        <f>SUM(L13/E13*100)</f>
        <v>100</v>
      </c>
      <c r="J13" s="13">
        <f>SUM(L13/E13*100)</f>
        <v>100</v>
      </c>
      <c r="K13" s="13">
        <f>SUM(H13*I13/100)</f>
        <v>3.3057851239669422</v>
      </c>
      <c r="L13" s="372">
        <v>212000</v>
      </c>
      <c r="M13" s="137">
        <f>SUM(H13*J13/100)</f>
        <v>3.3057851239669422</v>
      </c>
      <c r="N13" s="16"/>
      <c r="O13" s="16"/>
      <c r="P13" s="16"/>
      <c r="Q13" s="16"/>
    </row>
    <row r="14" spans="1:17" ht="25.5">
      <c r="A14" s="148">
        <v>2</v>
      </c>
      <c r="B14" s="361" t="s">
        <v>174</v>
      </c>
      <c r="C14" s="323" t="s">
        <v>19</v>
      </c>
      <c r="D14" s="89" t="s">
        <v>19</v>
      </c>
      <c r="E14" s="109">
        <v>1050000</v>
      </c>
      <c r="F14" s="110"/>
      <c r="G14" s="110"/>
      <c r="H14" s="111">
        <f>SUM(E14/E16*100)</f>
        <v>16.372992359270235</v>
      </c>
      <c r="I14" s="111">
        <f>SUM(L14/E14*100)</f>
        <v>100</v>
      </c>
      <c r="J14" s="111">
        <f>SUM(L14/E14*100)</f>
        <v>100</v>
      </c>
      <c r="K14" s="111">
        <f>SUM(H14*I14/100)</f>
        <v>16.372992359270235</v>
      </c>
      <c r="L14" s="398">
        <v>1050000</v>
      </c>
      <c r="M14" s="112">
        <f>SUM(H14*J14/100)</f>
        <v>16.372992359270235</v>
      </c>
      <c r="N14" s="16"/>
      <c r="O14" s="16"/>
      <c r="P14" s="16"/>
      <c r="Q14" s="16"/>
    </row>
    <row r="15" spans="1:17" ht="30" customHeight="1">
      <c r="A15" s="155">
        <v>3</v>
      </c>
      <c r="B15" s="363" t="s">
        <v>175</v>
      </c>
      <c r="C15" s="365" t="s">
        <v>19</v>
      </c>
      <c r="D15" s="365" t="s">
        <v>19</v>
      </c>
      <c r="E15" s="57">
        <v>5151000</v>
      </c>
      <c r="F15" s="85"/>
      <c r="G15" s="85"/>
      <c r="H15" s="111">
        <f>SUM(E15/E16*100)</f>
        <v>80.32122251676283</v>
      </c>
      <c r="I15" s="111">
        <f>SUM(L15/E15*100)</f>
        <v>14.676761793826444</v>
      </c>
      <c r="J15" s="111">
        <f>SUM(L15/E15*100)</f>
        <v>14.676761793826444</v>
      </c>
      <c r="K15" s="111">
        <f>SUM(H15*I15/100)</f>
        <v>11.788554498674571</v>
      </c>
      <c r="L15" s="57">
        <v>756000</v>
      </c>
      <c r="M15" s="112">
        <f>SUM(H15*J15/100)</f>
        <v>11.788554498674571</v>
      </c>
      <c r="N15" s="16"/>
      <c r="O15" s="16"/>
      <c r="P15" s="16"/>
      <c r="Q15" s="16"/>
    </row>
    <row r="16" spans="1:17" ht="15.75" thickBot="1">
      <c r="A16" s="472" t="s">
        <v>18</v>
      </c>
      <c r="B16" s="473"/>
      <c r="C16" s="473"/>
      <c r="D16" s="473"/>
      <c r="E16" s="164">
        <f>SUM(E13:E15)</f>
        <v>6413000</v>
      </c>
      <c r="F16" s="167"/>
      <c r="G16" s="167"/>
      <c r="H16" s="165">
        <f>SUM(H13:H14)</f>
        <v>19.678777483237177</v>
      </c>
      <c r="I16" s="166">
        <f>SUM(L16/E16*100)</f>
        <v>31.467331981911741</v>
      </c>
      <c r="J16" s="166">
        <f>SUM(L16/E16*100)</f>
        <v>31.467331981911741</v>
      </c>
      <c r="K16" s="165">
        <f>SUM(K13:K15)</f>
        <v>31.467331981911748</v>
      </c>
      <c r="L16" s="164">
        <f>SUM(L13:L15)</f>
        <v>2018000</v>
      </c>
      <c r="M16" s="163">
        <f>SUM(M13)</f>
        <v>3.3057851239669422</v>
      </c>
    </row>
    <row r="18" spans="2:13" ht="15.75">
      <c r="J18" s="415" t="str">
        <f>'DPA SKPD'!J19</f>
        <v>Benteng, 30 April 2023</v>
      </c>
      <c r="K18" s="415"/>
      <c r="L18" s="415"/>
      <c r="M18" s="415"/>
    </row>
    <row r="19" spans="2:13" ht="15.75">
      <c r="J19" s="470"/>
      <c r="K19" s="470"/>
      <c r="L19" s="470"/>
      <c r="M19" s="39"/>
    </row>
    <row r="20" spans="2:13" ht="15.75">
      <c r="J20" s="415" t="s">
        <v>22</v>
      </c>
      <c r="K20" s="415"/>
      <c r="L20" s="415"/>
      <c r="M20" s="415"/>
    </row>
    <row r="21" spans="2:13" ht="15.75">
      <c r="L21" s="39"/>
      <c r="M21" s="39"/>
    </row>
    <row r="22" spans="2:13" ht="15.75">
      <c r="B22" t="s">
        <v>33</v>
      </c>
      <c r="L22" s="39"/>
      <c r="M22" s="39"/>
    </row>
    <row r="23" spans="2:13" ht="15.75">
      <c r="L23" s="39"/>
      <c r="M23" s="39"/>
    </row>
    <row r="24" spans="2:13" ht="15.75">
      <c r="J24" s="469" t="str">
        <f>'DPA SKPD'!J25</f>
        <v>RADEN RACHMAWATI, A.Md.Pi</v>
      </c>
      <c r="K24" s="469"/>
      <c r="L24" s="469"/>
      <c r="M24" s="469"/>
    </row>
    <row r="25" spans="2:13" ht="15.75">
      <c r="J25" s="415" t="str">
        <f>'DPA SKPD'!J26</f>
        <v>NIP. 19781114 200701 2 016</v>
      </c>
      <c r="K25" s="415"/>
      <c r="L25" s="415"/>
      <c r="M25" s="415"/>
    </row>
  </sheetData>
  <mergeCells count="28">
    <mergeCell ref="N9:N11"/>
    <mergeCell ref="L10:M10"/>
    <mergeCell ref="A16:D16"/>
    <mergeCell ref="J18:M18"/>
    <mergeCell ref="J19:L19"/>
    <mergeCell ref="I10:I11"/>
    <mergeCell ref="J10:J11"/>
    <mergeCell ref="K10:K11"/>
    <mergeCell ref="G9:G11"/>
    <mergeCell ref="A9:A11"/>
    <mergeCell ref="B9:B11"/>
    <mergeCell ref="C9:D9"/>
    <mergeCell ref="E9:E11"/>
    <mergeCell ref="F9:F11"/>
    <mergeCell ref="C10:C11"/>
    <mergeCell ref="D10:D11"/>
    <mergeCell ref="J25:M25"/>
    <mergeCell ref="H9:H11"/>
    <mergeCell ref="I9:J9"/>
    <mergeCell ref="K9:M9"/>
    <mergeCell ref="J20:M20"/>
    <mergeCell ref="J24:M24"/>
    <mergeCell ref="B1:M1"/>
    <mergeCell ref="B2:M2"/>
    <mergeCell ref="B3:M3"/>
    <mergeCell ref="A5:B5"/>
    <mergeCell ref="A8:B8"/>
    <mergeCell ref="J8:L8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F9" workbookViewId="0">
      <selection activeCell="M14" sqref="M14"/>
    </sheetView>
  </sheetViews>
  <sheetFormatPr defaultColWidth="10" defaultRowHeight="15"/>
  <cols>
    <col min="1" max="1" width="4.28515625" customWidth="1"/>
    <col min="2" max="2" width="44.5703125" customWidth="1"/>
    <col min="3" max="4" width="13" customWidth="1"/>
    <col min="5" max="5" width="13.42578125" customWidth="1"/>
    <col min="6" max="6" width="12.85546875" customWidth="1"/>
    <col min="7" max="7" width="13.42578125" customWidth="1"/>
    <col min="8" max="8" width="8.42578125" customWidth="1"/>
    <col min="9" max="9" width="6.7109375" customWidth="1"/>
    <col min="10" max="10" width="15.85546875" customWidth="1"/>
    <col min="11" max="11" width="6.42578125" customWidth="1"/>
    <col min="12" max="12" width="13.42578125" customWidth="1"/>
    <col min="13" max="13" width="6.285156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5.75">
      <c r="A5" s="483" t="s">
        <v>29</v>
      </c>
      <c r="B5" s="483"/>
      <c r="C5" s="50"/>
      <c r="D5" s="50"/>
      <c r="E5" s="49"/>
      <c r="F5" s="49"/>
      <c r="G5" s="49"/>
      <c r="H5" s="49"/>
      <c r="I5" s="49"/>
      <c r="J5" s="49"/>
      <c r="K5" s="49"/>
      <c r="L5" s="49"/>
      <c r="M5" s="49"/>
      <c r="N5" s="51"/>
    </row>
    <row r="6" spans="1:17" ht="15.75">
      <c r="A6" s="171" t="s">
        <v>70</v>
      </c>
      <c r="B6" s="180"/>
      <c r="C6" s="50"/>
      <c r="D6" s="50"/>
      <c r="E6" s="49"/>
      <c r="F6" s="49"/>
      <c r="G6" s="49"/>
      <c r="H6" s="49"/>
      <c r="I6" s="49"/>
      <c r="J6" s="49"/>
      <c r="K6" s="49"/>
      <c r="L6" s="49"/>
      <c r="M6" s="49"/>
      <c r="N6" s="51"/>
    </row>
    <row r="7" spans="1:17" ht="15.75">
      <c r="A7" s="171" t="s">
        <v>124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52" t="s">
        <v>7</v>
      </c>
      <c r="M11" s="52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11">
        <v>1</v>
      </c>
      <c r="B13" s="371" t="s">
        <v>57</v>
      </c>
      <c r="C13" s="152" t="s">
        <v>19</v>
      </c>
      <c r="D13" s="152" t="s">
        <v>19</v>
      </c>
      <c r="E13" s="12">
        <v>701000</v>
      </c>
      <c r="F13" s="15"/>
      <c r="G13" s="15"/>
      <c r="H13" s="13">
        <f>SUM(E13/E19*100)</f>
        <v>15.206073752711497</v>
      </c>
      <c r="I13" s="13">
        <f>SUM(L13/E13*100)</f>
        <v>0</v>
      </c>
      <c r="J13" s="13">
        <f>SUM(L13/E13*100)</f>
        <v>0</v>
      </c>
      <c r="K13" s="13">
        <f>SUM(H13*I13/100)</f>
        <v>0</v>
      </c>
      <c r="L13" s="372">
        <v>0</v>
      </c>
      <c r="M13" s="137">
        <f>SUM(H13*J13/100)</f>
        <v>0</v>
      </c>
      <c r="N13" s="16"/>
      <c r="O13" s="16"/>
      <c r="P13" s="16"/>
      <c r="Q13" s="16"/>
    </row>
    <row r="14" spans="1:17" ht="25.5">
      <c r="A14" s="148">
        <v>2</v>
      </c>
      <c r="B14" s="361" t="s">
        <v>174</v>
      </c>
      <c r="C14" s="323" t="s">
        <v>19</v>
      </c>
      <c r="D14" s="89" t="s">
        <v>19</v>
      </c>
      <c r="E14" s="109">
        <v>735000</v>
      </c>
      <c r="F14" s="110"/>
      <c r="G14" s="110"/>
      <c r="H14" s="111">
        <f>SUM(E14/E19*100)</f>
        <v>15.943600867678958</v>
      </c>
      <c r="I14" s="111">
        <f>SUM(L14/E14*100)</f>
        <v>100</v>
      </c>
      <c r="J14" s="111">
        <f>SUM(L14/E14*100)</f>
        <v>100</v>
      </c>
      <c r="K14" s="111">
        <f>SUM(H14*I14/100)</f>
        <v>15.943600867678958</v>
      </c>
      <c r="L14" s="328">
        <v>735000</v>
      </c>
      <c r="M14" s="112">
        <f>SUM(H14*J14/100)</f>
        <v>15.943600867678958</v>
      </c>
      <c r="N14" s="16"/>
      <c r="O14" s="16"/>
      <c r="P14" s="16"/>
      <c r="Q14" s="16"/>
    </row>
    <row r="15" spans="1:17" ht="25.5">
      <c r="A15" s="148">
        <v>3</v>
      </c>
      <c r="B15" s="361" t="s">
        <v>58</v>
      </c>
      <c r="C15" s="323" t="s">
        <v>19</v>
      </c>
      <c r="D15" s="89" t="s">
        <v>19</v>
      </c>
      <c r="E15" s="109">
        <v>530000</v>
      </c>
      <c r="F15" s="110"/>
      <c r="G15" s="110"/>
      <c r="H15" s="111">
        <f>SUM(E15/E19*100)</f>
        <v>11.496746203904555</v>
      </c>
      <c r="I15" s="111">
        <f>SUM(L15/E15*100)</f>
        <v>0</v>
      </c>
      <c r="J15" s="111">
        <f>SUM(L15/E15*100)</f>
        <v>0</v>
      </c>
      <c r="K15" s="111">
        <f>SUM(H15*I15/100)</f>
        <v>0</v>
      </c>
      <c r="L15" s="328">
        <v>0</v>
      </c>
      <c r="M15" s="112">
        <f>SUM(H15*J15/100)</f>
        <v>0</v>
      </c>
      <c r="N15" s="16"/>
      <c r="O15" s="16"/>
      <c r="P15" s="16"/>
      <c r="Q15" s="16"/>
    </row>
    <row r="16" spans="1:17" ht="25.5">
      <c r="A16" s="155">
        <v>4</v>
      </c>
      <c r="B16" s="363" t="s">
        <v>175</v>
      </c>
      <c r="C16" s="323" t="s">
        <v>19</v>
      </c>
      <c r="D16" s="89" t="s">
        <v>19</v>
      </c>
      <c r="E16" s="109">
        <v>1908000</v>
      </c>
      <c r="F16" s="110"/>
      <c r="G16" s="110"/>
      <c r="H16" s="111">
        <f>SUM(E16/E19*100)</f>
        <v>41.388286334056403</v>
      </c>
      <c r="I16" s="111">
        <f t="shared" ref="I16:I18" si="0">SUM(L16/E16*100)</f>
        <v>0</v>
      </c>
      <c r="J16" s="111">
        <f t="shared" ref="J16:J18" si="1">SUM(L16/E16*100)</f>
        <v>0</v>
      </c>
      <c r="K16" s="111">
        <f t="shared" ref="K16:K18" si="2">SUM(H16*I16/100)</f>
        <v>0</v>
      </c>
      <c r="L16" s="328">
        <v>0</v>
      </c>
      <c r="M16" s="112">
        <f t="shared" ref="M16:M18" si="3">SUM(H16*J16/100)</f>
        <v>0</v>
      </c>
      <c r="N16" s="16"/>
      <c r="O16" s="16"/>
      <c r="P16" s="16"/>
      <c r="Q16" s="16"/>
    </row>
    <row r="17" spans="1:17" ht="25.5">
      <c r="A17" s="148">
        <v>5</v>
      </c>
      <c r="B17" s="397" t="s">
        <v>177</v>
      </c>
      <c r="C17" s="373" t="s">
        <v>19</v>
      </c>
      <c r="D17" s="373" t="s">
        <v>19</v>
      </c>
      <c r="E17" s="109">
        <v>256000</v>
      </c>
      <c r="F17" s="110"/>
      <c r="G17" s="110"/>
      <c r="H17" s="111">
        <f>SUM(E17/E19*100)</f>
        <v>5.5531453362255965</v>
      </c>
      <c r="I17" s="111">
        <f t="shared" si="0"/>
        <v>0</v>
      </c>
      <c r="J17" s="111">
        <f t="shared" si="1"/>
        <v>0</v>
      </c>
      <c r="K17" s="111">
        <f t="shared" si="2"/>
        <v>0</v>
      </c>
      <c r="L17" s="328">
        <v>0</v>
      </c>
      <c r="M17" s="112">
        <f t="shared" si="3"/>
        <v>0</v>
      </c>
      <c r="N17" s="16"/>
      <c r="O17" s="16"/>
      <c r="P17" s="16"/>
      <c r="Q17" s="16"/>
    </row>
    <row r="18" spans="1:17" ht="29.25" customHeight="1">
      <c r="A18" s="30">
        <v>6</v>
      </c>
      <c r="B18" s="363" t="s">
        <v>105</v>
      </c>
      <c r="C18" s="365" t="s">
        <v>19</v>
      </c>
      <c r="D18" s="365" t="s">
        <v>19</v>
      </c>
      <c r="E18" s="57">
        <v>480000</v>
      </c>
      <c r="F18" s="65"/>
      <c r="G18" s="65"/>
      <c r="H18" s="111">
        <f>SUM(E18/E19*100)</f>
        <v>10.412147505422993</v>
      </c>
      <c r="I18" s="111">
        <f t="shared" si="0"/>
        <v>100</v>
      </c>
      <c r="J18" s="111">
        <f t="shared" si="1"/>
        <v>100</v>
      </c>
      <c r="K18" s="111">
        <f t="shared" si="2"/>
        <v>10.412147505422993</v>
      </c>
      <c r="L18" s="57">
        <v>480000</v>
      </c>
      <c r="M18" s="112">
        <f t="shared" si="3"/>
        <v>10.412147505422993</v>
      </c>
      <c r="N18" s="16"/>
      <c r="O18" s="16"/>
      <c r="P18" s="16"/>
      <c r="Q18" s="16"/>
    </row>
    <row r="19" spans="1:17">
      <c r="A19" s="472" t="s">
        <v>18</v>
      </c>
      <c r="B19" s="473"/>
      <c r="C19" s="473"/>
      <c r="D19" s="473"/>
      <c r="E19" s="164">
        <f>SUM(E13:E18)</f>
        <v>4610000</v>
      </c>
      <c r="F19" s="167"/>
      <c r="G19" s="167"/>
      <c r="H19" s="165">
        <f>SUM(H13:H18)</f>
        <v>100</v>
      </c>
      <c r="I19" s="166">
        <f>SUM(L19/E19*100)</f>
        <v>26.35574837310195</v>
      </c>
      <c r="J19" s="166">
        <f>SUM(L19/E19*100)</f>
        <v>26.35574837310195</v>
      </c>
      <c r="K19" s="165">
        <f>SUM(K13:K18)</f>
        <v>26.355748373101953</v>
      </c>
      <c r="L19" s="164">
        <f>SUM(L13:L18)</f>
        <v>1215000</v>
      </c>
      <c r="M19" s="163">
        <f>SUM(M13)</f>
        <v>0</v>
      </c>
    </row>
    <row r="21" spans="1:17" ht="15.75">
      <c r="J21" s="415" t="str">
        <f>'DPA SKPD'!J19</f>
        <v>Benteng, 30 April 2023</v>
      </c>
      <c r="K21" s="415"/>
      <c r="L21" s="415"/>
      <c r="M21" s="415"/>
    </row>
    <row r="22" spans="1:17" ht="15.75">
      <c r="J22" s="470"/>
      <c r="K22" s="470"/>
      <c r="L22" s="470"/>
      <c r="M22" s="38"/>
    </row>
    <row r="23" spans="1:17" ht="15.75">
      <c r="J23" s="415" t="s">
        <v>22</v>
      </c>
      <c r="K23" s="415"/>
      <c r="L23" s="415"/>
      <c r="M23" s="415"/>
    </row>
    <row r="24" spans="1:17" ht="15.75">
      <c r="L24" s="39"/>
      <c r="M24" s="39"/>
    </row>
    <row r="25" spans="1:17" ht="15.75">
      <c r="B25" t="s">
        <v>33</v>
      </c>
      <c r="L25" s="39"/>
      <c r="M25" s="39"/>
    </row>
    <row r="26" spans="1:17" ht="15.75">
      <c r="L26" s="39"/>
      <c r="M26" s="39"/>
    </row>
    <row r="27" spans="1:17" ht="15.75">
      <c r="J27" s="469" t="str">
        <f>'DPA SKPD'!J25</f>
        <v>RADEN RACHMAWATI, A.Md.Pi</v>
      </c>
      <c r="K27" s="469"/>
      <c r="L27" s="469"/>
      <c r="M27" s="469"/>
    </row>
    <row r="28" spans="1:17" ht="15.75">
      <c r="J28" s="415" t="str">
        <f>'DPA SKPD'!J26</f>
        <v>NIP. 19781114 200701 2 016</v>
      </c>
      <c r="K28" s="415"/>
      <c r="L28" s="415"/>
      <c r="M28" s="415"/>
    </row>
  </sheetData>
  <mergeCells count="28">
    <mergeCell ref="J21:M21"/>
    <mergeCell ref="J22:L22"/>
    <mergeCell ref="J23:M23"/>
    <mergeCell ref="B1:M1"/>
    <mergeCell ref="B2:M2"/>
    <mergeCell ref="B3:M3"/>
    <mergeCell ref="A5:B5"/>
    <mergeCell ref="K9:M9"/>
    <mergeCell ref="H9:H11"/>
    <mergeCell ref="C9:D9"/>
    <mergeCell ref="A8:B8"/>
    <mergeCell ref="J8:L8"/>
    <mergeCell ref="J28:M28"/>
    <mergeCell ref="C10:C11"/>
    <mergeCell ref="N9:N11"/>
    <mergeCell ref="K10:K11"/>
    <mergeCell ref="A9:A11"/>
    <mergeCell ref="G9:G11"/>
    <mergeCell ref="I9:J9"/>
    <mergeCell ref="B9:B11"/>
    <mergeCell ref="J27:M27"/>
    <mergeCell ref="D10:D11"/>
    <mergeCell ref="I10:I11"/>
    <mergeCell ref="E9:E11"/>
    <mergeCell ref="F9:F11"/>
    <mergeCell ref="J10:J11"/>
    <mergeCell ref="L10:M10"/>
    <mergeCell ref="A19:D19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F7" workbookViewId="0">
      <selection activeCell="G20" sqref="G20"/>
    </sheetView>
  </sheetViews>
  <sheetFormatPr defaultColWidth="10" defaultRowHeight="15"/>
  <cols>
    <col min="1" max="1" width="4.28515625" customWidth="1"/>
    <col min="2" max="2" width="45" customWidth="1"/>
    <col min="3" max="3" width="13.710937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6.42578125" customWidth="1"/>
    <col min="12" max="12" width="14" customWidth="1"/>
    <col min="13" max="13" width="6.71093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7" ht="15.75">
      <c r="A5" s="483" t="str">
        <f>'DPA SKPD'!A5</f>
        <v>SKPD                 : DINAS PERPUSTAKAAN DAN KEARSIPAN</v>
      </c>
      <c r="B5" s="483"/>
      <c r="C5" s="69"/>
      <c r="D5" s="69"/>
      <c r="E5" s="68"/>
      <c r="F5" s="68"/>
      <c r="G5" s="68"/>
      <c r="H5" s="68"/>
      <c r="I5" s="68"/>
      <c r="J5" s="68"/>
      <c r="K5" s="68"/>
      <c r="L5" s="68"/>
      <c r="M5" s="68"/>
      <c r="N5" s="70"/>
    </row>
    <row r="6" spans="1:17" ht="15.75">
      <c r="A6" s="171" t="s">
        <v>81</v>
      </c>
      <c r="B6" s="69"/>
      <c r="C6" s="69"/>
      <c r="D6" s="69"/>
      <c r="E6" s="68"/>
      <c r="F6" s="68"/>
      <c r="G6" s="68"/>
      <c r="H6" s="68"/>
      <c r="I6" s="68"/>
      <c r="J6" s="68"/>
      <c r="K6" s="68"/>
      <c r="L6" s="68"/>
      <c r="M6" s="68"/>
      <c r="N6" s="70"/>
    </row>
    <row r="7" spans="1:17" ht="15.75">
      <c r="A7" s="171" t="s">
        <v>125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71" t="s">
        <v>7</v>
      </c>
      <c r="M11" s="71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s="116" customFormat="1" ht="25.5">
      <c r="A13" s="22">
        <v>1</v>
      </c>
      <c r="B13" s="371" t="s">
        <v>57</v>
      </c>
      <c r="C13" s="152" t="s">
        <v>19</v>
      </c>
      <c r="D13" s="152" t="s">
        <v>19</v>
      </c>
      <c r="E13" s="12">
        <v>793000</v>
      </c>
      <c r="F13" s="15"/>
      <c r="G13" s="15"/>
      <c r="H13" s="14">
        <f>E13/E16*100</f>
        <v>31.72</v>
      </c>
      <c r="I13" s="14">
        <f>L13/E13*100</f>
        <v>100</v>
      </c>
      <c r="J13" s="14">
        <f>L13/E13*100</f>
        <v>100</v>
      </c>
      <c r="K13" s="14">
        <f>H13*I13/100</f>
        <v>31.72</v>
      </c>
      <c r="L13" s="99">
        <v>793000</v>
      </c>
      <c r="M13" s="101">
        <f>H13*J13/100</f>
        <v>31.72</v>
      </c>
      <c r="N13" s="117"/>
      <c r="O13" s="117"/>
      <c r="P13" s="117"/>
      <c r="Q13" s="117"/>
    </row>
    <row r="14" spans="1:17" s="1" customFormat="1" ht="25.5">
      <c r="A14" s="155">
        <v>2</v>
      </c>
      <c r="B14" s="374" t="s">
        <v>174</v>
      </c>
      <c r="C14" s="89" t="s">
        <v>19</v>
      </c>
      <c r="D14" s="89" t="s">
        <v>19</v>
      </c>
      <c r="E14" s="57">
        <v>679000</v>
      </c>
      <c r="F14" s="33"/>
      <c r="G14" s="33"/>
      <c r="H14" s="111">
        <f>E14/E16*100</f>
        <v>27.16</v>
      </c>
      <c r="I14" s="111">
        <f t="shared" ref="I14:I15" si="0">L14/E14*100</f>
        <v>100</v>
      </c>
      <c r="J14" s="111">
        <f t="shared" ref="J14:J15" si="1">L14/E14*100</f>
        <v>100</v>
      </c>
      <c r="K14" s="111">
        <f t="shared" ref="K14:K15" si="2">H14*I14/100</f>
        <v>27.16</v>
      </c>
      <c r="L14" s="109">
        <v>679000</v>
      </c>
      <c r="M14" s="112">
        <f t="shared" ref="M14:M15" si="3">H14*J14/100</f>
        <v>27.16</v>
      </c>
      <c r="N14" s="16"/>
      <c r="O14" s="16"/>
      <c r="P14" s="16"/>
      <c r="Q14" s="16"/>
    </row>
    <row r="15" spans="1:17" ht="26.25" customHeight="1">
      <c r="A15" s="223">
        <v>3</v>
      </c>
      <c r="B15" s="375" t="s">
        <v>175</v>
      </c>
      <c r="C15" s="378" t="s">
        <v>19</v>
      </c>
      <c r="D15" s="378" t="s">
        <v>19</v>
      </c>
      <c r="E15" s="29">
        <v>1028000</v>
      </c>
      <c r="F15" s="376"/>
      <c r="G15" s="376"/>
      <c r="H15" s="31">
        <f>E15/E16*100</f>
        <v>41.120000000000005</v>
      </c>
      <c r="I15" s="31">
        <f t="shared" si="0"/>
        <v>100</v>
      </c>
      <c r="J15" s="31">
        <f t="shared" si="1"/>
        <v>100</v>
      </c>
      <c r="K15" s="31">
        <f t="shared" si="2"/>
        <v>41.12</v>
      </c>
      <c r="L15" s="388">
        <v>1028000</v>
      </c>
      <c r="M15" s="347">
        <f t="shared" si="3"/>
        <v>41.12</v>
      </c>
      <c r="N15" s="16"/>
      <c r="O15" s="16"/>
      <c r="P15" s="16"/>
      <c r="Q15" s="16"/>
    </row>
    <row r="16" spans="1:17">
      <c r="A16" s="472" t="s">
        <v>18</v>
      </c>
      <c r="B16" s="473"/>
      <c r="C16" s="473"/>
      <c r="D16" s="473"/>
      <c r="E16" s="330">
        <f>SUM(E13:E15)</f>
        <v>2500000</v>
      </c>
      <c r="F16" s="340"/>
      <c r="G16" s="340"/>
      <c r="H16" s="333">
        <f>SUM(H13:H15)</f>
        <v>100</v>
      </c>
      <c r="I16" s="66">
        <f>SUM(L16/E16*100)</f>
        <v>100</v>
      </c>
      <c r="J16" s="66">
        <f>SUM(L16/E16*100)</f>
        <v>100</v>
      </c>
      <c r="K16" s="333">
        <f>SUM(K13:K15)</f>
        <v>100</v>
      </c>
      <c r="L16" s="330">
        <f>SUM(L13:L15)</f>
        <v>2500000</v>
      </c>
      <c r="M16" s="342">
        <f>SUM(M13:M15)</f>
        <v>100</v>
      </c>
    </row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15.75">
      <c r="J19" s="470" t="s">
        <v>10</v>
      </c>
      <c r="K19" s="470"/>
      <c r="L19" s="470"/>
      <c r="M19" s="38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">
        <v>168</v>
      </c>
      <c r="K24" s="469"/>
      <c r="L24" s="469"/>
      <c r="M24" s="469"/>
    </row>
    <row r="25" spans="10:13" ht="15.75">
      <c r="J25" s="415" t="s">
        <v>169</v>
      </c>
      <c r="K25" s="415"/>
      <c r="L25" s="415"/>
      <c r="M25" s="415"/>
    </row>
  </sheetData>
  <mergeCells count="28">
    <mergeCell ref="J25:M25"/>
    <mergeCell ref="I9:J9"/>
    <mergeCell ref="N9:N11"/>
    <mergeCell ref="A16:D16"/>
    <mergeCell ref="J18:M18"/>
    <mergeCell ref="J19:L19"/>
    <mergeCell ref="J20:M20"/>
    <mergeCell ref="A9:A11"/>
    <mergeCell ref="B9:B11"/>
    <mergeCell ref="C10:C11"/>
    <mergeCell ref="D10:D11"/>
    <mergeCell ref="G9:G11"/>
    <mergeCell ref="J24:M24"/>
    <mergeCell ref="B1:M1"/>
    <mergeCell ref="C9:D9"/>
    <mergeCell ref="J10:J11"/>
    <mergeCell ref="L10:M10"/>
    <mergeCell ref="B2:M2"/>
    <mergeCell ref="B3:M3"/>
    <mergeCell ref="A5:B5"/>
    <mergeCell ref="A8:B8"/>
    <mergeCell ref="J8:L8"/>
    <mergeCell ref="K10:K11"/>
    <mergeCell ref="E9:E11"/>
    <mergeCell ref="K9:M9"/>
    <mergeCell ref="H9:H11"/>
    <mergeCell ref="I10:I11"/>
    <mergeCell ref="F9:F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6" workbookViewId="0">
      <selection activeCell="L15" sqref="L15"/>
    </sheetView>
  </sheetViews>
  <sheetFormatPr defaultColWidth="10" defaultRowHeight="15"/>
  <cols>
    <col min="1" max="1" width="4.28515625" customWidth="1"/>
    <col min="2" max="2" width="44.42578125" customWidth="1"/>
    <col min="3" max="3" width="13" customWidth="1"/>
    <col min="4" max="4" width="14.285156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28515625" customWidth="1"/>
    <col min="12" max="12" width="13.42578125" customWidth="1"/>
    <col min="13" max="13" width="7.1406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7" ht="15.75">
      <c r="A5" s="483" t="s">
        <v>29</v>
      </c>
      <c r="B5" s="483"/>
      <c r="C5" s="119"/>
      <c r="D5" s="119"/>
      <c r="E5" s="118"/>
      <c r="F5" s="118"/>
      <c r="G5" s="118"/>
      <c r="H5" s="118"/>
      <c r="I5" s="118"/>
      <c r="J5" s="118"/>
      <c r="K5" s="118"/>
      <c r="L5" s="118"/>
      <c r="M5" s="118"/>
      <c r="N5" s="120"/>
    </row>
    <row r="6" spans="1:17" ht="15.75">
      <c r="A6" s="171" t="s">
        <v>82</v>
      </c>
      <c r="B6" s="119"/>
      <c r="C6" s="119"/>
      <c r="D6" s="119"/>
      <c r="E6" s="118"/>
      <c r="F6" s="118"/>
      <c r="G6" s="118"/>
      <c r="H6" s="118"/>
      <c r="I6" s="118"/>
      <c r="J6" s="118"/>
      <c r="K6" s="118"/>
      <c r="L6" s="118"/>
      <c r="M6" s="118"/>
      <c r="N6" s="120"/>
    </row>
    <row r="7" spans="1:17" ht="15.75">
      <c r="A7" s="171" t="s">
        <v>83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21" t="s">
        <v>7</v>
      </c>
      <c r="M11" s="121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15.75" customHeight="1">
      <c r="A13" s="32">
        <v>1</v>
      </c>
      <c r="B13" s="181" t="s">
        <v>136</v>
      </c>
      <c r="C13" s="62" t="s">
        <v>19</v>
      </c>
      <c r="D13" s="62" t="s">
        <v>19</v>
      </c>
      <c r="E13" s="18">
        <v>5000000</v>
      </c>
      <c r="F13" s="20"/>
      <c r="G13" s="20"/>
      <c r="H13" s="19">
        <f>SUM(E13/E16*100)</f>
        <v>62.096373571783403</v>
      </c>
      <c r="I13" s="19">
        <f t="shared" ref="I13" si="0">SUM(L13/E13*100)</f>
        <v>0</v>
      </c>
      <c r="J13" s="19">
        <f>SUM(L13/E13*100)</f>
        <v>0</v>
      </c>
      <c r="K13" s="19">
        <f t="shared" ref="K13" si="1">SUM(H13*I13/100)</f>
        <v>0</v>
      </c>
      <c r="L13" s="200">
        <v>0</v>
      </c>
      <c r="M13" s="61">
        <f t="shared" ref="M13" si="2">SUM(H13*J13/100)</f>
        <v>0</v>
      </c>
      <c r="N13" s="83"/>
      <c r="O13" s="16"/>
      <c r="P13" s="16"/>
      <c r="Q13" s="16"/>
    </row>
    <row r="14" spans="1:17" ht="15.75" customHeight="1">
      <c r="A14" s="238">
        <v>2</v>
      </c>
      <c r="B14" s="174" t="s">
        <v>87</v>
      </c>
      <c r="C14" s="62" t="s">
        <v>19</v>
      </c>
      <c r="D14" s="62" t="s">
        <v>19</v>
      </c>
      <c r="E14" s="104">
        <v>3052000</v>
      </c>
      <c r="F14" s="173"/>
      <c r="G14" s="173"/>
      <c r="H14" s="111">
        <f>SUM(E14/E16*100)</f>
        <v>37.90362642821659</v>
      </c>
      <c r="I14" s="111">
        <f t="shared" ref="I14" si="3">SUM(L14/E14*100)</f>
        <v>0</v>
      </c>
      <c r="J14" s="111">
        <f>SUM(L14/E14*100)</f>
        <v>0</v>
      </c>
      <c r="K14" s="111">
        <f t="shared" ref="K14" si="4">SUM(H14*I14/100)</f>
        <v>0</v>
      </c>
      <c r="L14" s="346">
        <v>0</v>
      </c>
      <c r="M14" s="112">
        <f t="shared" ref="M14" si="5">SUM(H14*J14/100)</f>
        <v>0</v>
      </c>
      <c r="N14" s="113"/>
      <c r="O14" s="16"/>
      <c r="P14" s="16"/>
      <c r="Q14" s="16"/>
    </row>
    <row r="15" spans="1:17" ht="6" customHeight="1">
      <c r="A15" s="30" t="s">
        <v>31</v>
      </c>
      <c r="B15" s="64"/>
      <c r="C15" s="64"/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83"/>
      <c r="O15" s="16"/>
      <c r="P15" s="16"/>
      <c r="Q15" s="16"/>
    </row>
    <row r="16" spans="1:17">
      <c r="A16" s="472" t="s">
        <v>18</v>
      </c>
      <c r="B16" s="473"/>
      <c r="C16" s="473"/>
      <c r="D16" s="485"/>
      <c r="E16" s="330">
        <f>SUM(E13:E15)</f>
        <v>8052000</v>
      </c>
      <c r="F16" s="340"/>
      <c r="G16" s="340"/>
      <c r="H16" s="333">
        <f>SUM(H13:H15)</f>
        <v>100</v>
      </c>
      <c r="I16" s="66">
        <f t="shared" ref="I16" si="6">SUM(L16/E16*100)</f>
        <v>0</v>
      </c>
      <c r="J16" s="66">
        <f>SUM(L16/E16*100)</f>
        <v>0</v>
      </c>
      <c r="K16" s="333">
        <f>SUM(K13:K13)</f>
        <v>0</v>
      </c>
      <c r="L16" s="330">
        <f>SUM(L13:L15)</f>
        <v>0</v>
      </c>
      <c r="M16" s="339">
        <f>SUM(M13:M15)</f>
        <v>0</v>
      </c>
    </row>
    <row r="17" spans="10:13" ht="29.25" customHeight="1"/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21.75" customHeight="1">
      <c r="J19" s="470" t="s">
        <v>10</v>
      </c>
      <c r="K19" s="470"/>
      <c r="L19" s="470"/>
      <c r="M19" s="38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tr">
        <f>'Tatausaha BMD'!J24:M24</f>
        <v>ANDI LISMAKIAH TOLA, S.Sos</v>
      </c>
      <c r="K24" s="469"/>
      <c r="L24" s="469"/>
      <c r="M24" s="469"/>
    </row>
    <row r="25" spans="10:13" ht="15.75">
      <c r="J25" s="415" t="str">
        <f>'Tatausaha BMD'!J25:M25</f>
        <v>NIP. 19671221 199102 2 002</v>
      </c>
      <c r="K25" s="415"/>
      <c r="L25" s="415"/>
      <c r="M25" s="415"/>
    </row>
  </sheetData>
  <mergeCells count="28">
    <mergeCell ref="N9:N11"/>
    <mergeCell ref="C10:C11"/>
    <mergeCell ref="K9:M9"/>
    <mergeCell ref="B3:M3"/>
    <mergeCell ref="A16:D16"/>
    <mergeCell ref="A9:A11"/>
    <mergeCell ref="L10:M10"/>
    <mergeCell ref="I10:I11"/>
    <mergeCell ref="K10:K11"/>
    <mergeCell ref="C9:D9"/>
    <mergeCell ref="A5:B5"/>
    <mergeCell ref="A8:B8"/>
    <mergeCell ref="J8:L8"/>
    <mergeCell ref="J10:J11"/>
    <mergeCell ref="B9:B11"/>
    <mergeCell ref="G9:G11"/>
    <mergeCell ref="J18:M18"/>
    <mergeCell ref="J19:L19"/>
    <mergeCell ref="J25:M25"/>
    <mergeCell ref="J20:M20"/>
    <mergeCell ref="J24:M24"/>
    <mergeCell ref="B1:M1"/>
    <mergeCell ref="H9:H11"/>
    <mergeCell ref="E9:E11"/>
    <mergeCell ref="F9:F11"/>
    <mergeCell ref="D10:D11"/>
    <mergeCell ref="I9:J9"/>
    <mergeCell ref="B2:M2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F5" workbookViewId="0">
      <selection activeCell="L13" sqref="L13"/>
    </sheetView>
  </sheetViews>
  <sheetFormatPr defaultColWidth="10" defaultRowHeight="15"/>
  <cols>
    <col min="1" max="1" width="4.28515625" customWidth="1"/>
    <col min="2" max="2" width="43.7109375" customWidth="1"/>
    <col min="3" max="3" width="14.2851562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5.85546875" customWidth="1"/>
    <col min="11" max="11" width="7.42578125" customWidth="1"/>
    <col min="12" max="12" width="13.140625" customWidth="1"/>
    <col min="13" max="13" width="7.71093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7" ht="15.75">
      <c r="A5" s="123" t="str">
        <f>'DPA SKPD'!A5</f>
        <v>SKPD                 : DINAS PERPUSTAKAAN DAN KEARSIPAN</v>
      </c>
      <c r="B5" s="123"/>
      <c r="C5" s="124"/>
      <c r="D5" s="124"/>
      <c r="E5" s="122"/>
      <c r="F5" s="122"/>
      <c r="G5" s="122"/>
      <c r="H5" s="122"/>
      <c r="I5" s="122"/>
      <c r="J5" s="122"/>
      <c r="K5" s="122"/>
      <c r="L5" s="122"/>
      <c r="M5" s="122"/>
      <c r="N5" s="125"/>
    </row>
    <row r="6" spans="1:17" ht="15.75">
      <c r="A6" s="171" t="s">
        <v>84</v>
      </c>
      <c r="B6" s="124"/>
      <c r="C6" s="124"/>
      <c r="D6" s="124"/>
      <c r="E6" s="122"/>
      <c r="F6" s="122"/>
      <c r="G6" s="122"/>
      <c r="H6" s="122"/>
      <c r="I6" s="122"/>
      <c r="J6" s="122"/>
      <c r="K6" s="122"/>
      <c r="L6" s="122"/>
      <c r="M6" s="122"/>
      <c r="N6" s="125"/>
    </row>
    <row r="7" spans="1:17" ht="15.75">
      <c r="A7" s="171" t="s">
        <v>126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96" t="s">
        <v>0</v>
      </c>
      <c r="B9" s="498" t="s">
        <v>11</v>
      </c>
      <c r="C9" s="406" t="s">
        <v>12</v>
      </c>
      <c r="D9" s="407"/>
      <c r="E9" s="403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94"/>
      <c r="N9" s="471"/>
    </row>
    <row r="10" spans="1:17">
      <c r="A10" s="497"/>
      <c r="B10" s="499"/>
      <c r="C10" s="477" t="s">
        <v>14</v>
      </c>
      <c r="D10" s="477" t="s">
        <v>13</v>
      </c>
      <c r="E10" s="404"/>
      <c r="F10" s="404"/>
      <c r="G10" s="404"/>
      <c r="H10" s="404"/>
      <c r="I10" s="495" t="s">
        <v>4</v>
      </c>
      <c r="J10" s="495" t="s">
        <v>20</v>
      </c>
      <c r="K10" s="495" t="s">
        <v>4</v>
      </c>
      <c r="L10" s="492" t="s">
        <v>1</v>
      </c>
      <c r="M10" s="493"/>
      <c r="N10" s="471"/>
    </row>
    <row r="11" spans="1:17">
      <c r="A11" s="475"/>
      <c r="B11" s="478"/>
      <c r="C11" s="478"/>
      <c r="D11" s="478"/>
      <c r="E11" s="405"/>
      <c r="F11" s="405"/>
      <c r="G11" s="405"/>
      <c r="H11" s="405"/>
      <c r="I11" s="405"/>
      <c r="J11" s="405"/>
      <c r="K11" s="405"/>
      <c r="L11" s="126" t="s">
        <v>7</v>
      </c>
      <c r="M11" s="126" t="s">
        <v>6</v>
      </c>
      <c r="N11" s="471"/>
    </row>
    <row r="12" spans="1:17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30" customHeight="1">
      <c r="A13" s="22">
        <v>1</v>
      </c>
      <c r="B13" s="381" t="s">
        <v>141</v>
      </c>
      <c r="C13" s="89" t="s">
        <v>19</v>
      </c>
      <c r="D13" s="89" t="s">
        <v>19</v>
      </c>
      <c r="E13" s="18">
        <v>4788000</v>
      </c>
      <c r="F13" s="20"/>
      <c r="G13" s="20"/>
      <c r="H13" s="40">
        <f>E13/E14*100</f>
        <v>100</v>
      </c>
      <c r="I13" s="111">
        <f>L13/E13*100</f>
        <v>57.142857142857139</v>
      </c>
      <c r="J13" s="111">
        <f>L13/E13*100</f>
        <v>57.142857142857139</v>
      </c>
      <c r="K13" s="111">
        <f>H13*I13/100</f>
        <v>57.142857142857139</v>
      </c>
      <c r="L13" s="18">
        <v>2736000</v>
      </c>
      <c r="M13" s="112">
        <f>H13*J13/100</f>
        <v>57.142857142857139</v>
      </c>
      <c r="N13" s="83"/>
      <c r="O13" s="16"/>
      <c r="P13" s="16"/>
      <c r="Q13" s="16"/>
    </row>
    <row r="14" spans="1:17">
      <c r="A14" s="472" t="s">
        <v>18</v>
      </c>
      <c r="B14" s="473"/>
      <c r="C14" s="473"/>
      <c r="D14" s="485"/>
      <c r="E14" s="330">
        <f>SUM(E13:E13)</f>
        <v>4788000</v>
      </c>
      <c r="F14" s="43"/>
      <c r="G14" s="43"/>
      <c r="H14" s="333">
        <f>SUM(H13:H13)</f>
        <v>100</v>
      </c>
      <c r="I14" s="66">
        <f>L14/E14*100</f>
        <v>57.142857142857139</v>
      </c>
      <c r="J14" s="66">
        <f>L14/E14*100</f>
        <v>57.142857142857139</v>
      </c>
      <c r="K14" s="333">
        <f>SUM(K13:K13)</f>
        <v>57.142857142857139</v>
      </c>
      <c r="L14" s="330">
        <f>SUM(L13:L13)</f>
        <v>2736000</v>
      </c>
      <c r="M14" s="339">
        <f>SUM(M13:M13)</f>
        <v>57.142857142857139</v>
      </c>
    </row>
    <row r="15" spans="1:17" ht="29.25" customHeight="1"/>
    <row r="16" spans="1:17" ht="15.75">
      <c r="C16" s="37"/>
      <c r="J16" s="415" t="str">
        <f>'DPA SKPD'!J19:M19</f>
        <v>Benteng, 30 April 2023</v>
      </c>
      <c r="K16" s="415"/>
      <c r="L16" s="415"/>
      <c r="M16" s="415"/>
    </row>
    <row r="17" spans="10:13" ht="21.75" customHeight="1">
      <c r="J17" s="470"/>
      <c r="K17" s="470"/>
      <c r="L17" s="470"/>
      <c r="M17" s="38"/>
    </row>
    <row r="18" spans="10:13" ht="15.75">
      <c r="J18" s="415" t="s">
        <v>22</v>
      </c>
      <c r="K18" s="415"/>
      <c r="L18" s="415"/>
      <c r="M18" s="415"/>
    </row>
    <row r="19" spans="10:13" ht="15.75">
      <c r="L19" s="39"/>
      <c r="M19" s="39"/>
    </row>
    <row r="20" spans="10:13" ht="15.75">
      <c r="L20" s="39"/>
      <c r="M20" s="39"/>
    </row>
    <row r="21" spans="10:13" ht="15.75">
      <c r="L21" s="39"/>
      <c r="M21" s="39"/>
    </row>
    <row r="22" spans="10:13" ht="15.75">
      <c r="J22" s="469" t="str">
        <f>'Tatausaha BMD'!J24:M24</f>
        <v>ANDI LISMAKIAH TOLA, S.Sos</v>
      </c>
      <c r="K22" s="469"/>
      <c r="L22" s="469"/>
      <c r="M22" s="469"/>
    </row>
    <row r="23" spans="10:13" ht="15.75">
      <c r="J23" s="415" t="str">
        <f>'Tatausaha BMD'!J25:M25</f>
        <v>NIP. 19671221 199102 2 002</v>
      </c>
      <c r="K23" s="415"/>
      <c r="L23" s="415"/>
      <c r="M23" s="415"/>
    </row>
  </sheetData>
  <mergeCells count="27">
    <mergeCell ref="B1:M1"/>
    <mergeCell ref="B2:M2"/>
    <mergeCell ref="B3:M3"/>
    <mergeCell ref="A8:B8"/>
    <mergeCell ref="I9:J9"/>
    <mergeCell ref="B9:B11"/>
    <mergeCell ref="G9:G11"/>
    <mergeCell ref="F9:F11"/>
    <mergeCell ref="I10:I11"/>
    <mergeCell ref="J10:J11"/>
    <mergeCell ref="J8:L8"/>
    <mergeCell ref="C10:C11"/>
    <mergeCell ref="J18:M18"/>
    <mergeCell ref="J23:M23"/>
    <mergeCell ref="J22:M22"/>
    <mergeCell ref="N9:N11"/>
    <mergeCell ref="C9:D9"/>
    <mergeCell ref="L10:M10"/>
    <mergeCell ref="E9:E11"/>
    <mergeCell ref="D10:D11"/>
    <mergeCell ref="K9:M9"/>
    <mergeCell ref="A14:D14"/>
    <mergeCell ref="K10:K11"/>
    <mergeCell ref="H9:H11"/>
    <mergeCell ref="J16:M16"/>
    <mergeCell ref="J17:L17"/>
    <mergeCell ref="A9:A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3" workbookViewId="0">
      <selection activeCell="B21" sqref="B21"/>
    </sheetView>
  </sheetViews>
  <sheetFormatPr defaultColWidth="10" defaultRowHeight="15"/>
  <cols>
    <col min="1" max="1" width="4.28515625" customWidth="1"/>
    <col min="2" max="2" width="43.7109375" customWidth="1"/>
    <col min="3" max="3" width="14.2851562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5.85546875" customWidth="1"/>
    <col min="11" max="11" width="7.42578125" customWidth="1"/>
    <col min="12" max="12" width="13.140625" customWidth="1"/>
    <col min="13" max="13" width="7.71093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7" ht="15.75">
      <c r="A5" s="123" t="str">
        <f>'DPA SKPD'!A5</f>
        <v>SKPD                 : DINAS PERPUSTAKAAN DAN KEARSIPAN</v>
      </c>
      <c r="B5" s="123"/>
      <c r="C5" s="124"/>
      <c r="D5" s="124"/>
      <c r="E5" s="122"/>
      <c r="F5" s="122"/>
      <c r="G5" s="122"/>
      <c r="H5" s="122"/>
      <c r="I5" s="122"/>
      <c r="J5" s="122"/>
      <c r="K5" s="122"/>
      <c r="L5" s="122"/>
      <c r="M5" s="122"/>
      <c r="N5" s="125"/>
    </row>
    <row r="6" spans="1:17" ht="15.75">
      <c r="A6" s="171" t="s">
        <v>84</v>
      </c>
      <c r="B6" s="180"/>
      <c r="C6" s="124"/>
      <c r="D6" s="124"/>
      <c r="E6" s="122"/>
      <c r="F6" s="122"/>
      <c r="G6" s="122"/>
      <c r="H6" s="122"/>
      <c r="I6" s="122"/>
      <c r="J6" s="122"/>
      <c r="K6" s="122"/>
      <c r="L6" s="122"/>
      <c r="M6" s="122"/>
      <c r="N6" s="125"/>
    </row>
    <row r="7" spans="1:17" ht="15.75">
      <c r="A7" s="352" t="s">
        <v>178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96" t="s">
        <v>0</v>
      </c>
      <c r="B9" s="498" t="s">
        <v>11</v>
      </c>
      <c r="C9" s="406" t="s">
        <v>12</v>
      </c>
      <c r="D9" s="407"/>
      <c r="E9" s="403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94"/>
      <c r="N9" s="471"/>
    </row>
    <row r="10" spans="1:17">
      <c r="A10" s="497"/>
      <c r="B10" s="499"/>
      <c r="C10" s="477" t="s">
        <v>14</v>
      </c>
      <c r="D10" s="477" t="s">
        <v>13</v>
      </c>
      <c r="E10" s="404"/>
      <c r="F10" s="404"/>
      <c r="G10" s="404"/>
      <c r="H10" s="404"/>
      <c r="I10" s="495" t="s">
        <v>4</v>
      </c>
      <c r="J10" s="495" t="s">
        <v>20</v>
      </c>
      <c r="K10" s="495" t="s">
        <v>4</v>
      </c>
      <c r="L10" s="492" t="s">
        <v>1</v>
      </c>
      <c r="M10" s="493"/>
      <c r="N10" s="471"/>
    </row>
    <row r="11" spans="1:17">
      <c r="A11" s="475"/>
      <c r="B11" s="478"/>
      <c r="C11" s="478"/>
      <c r="D11" s="478"/>
      <c r="E11" s="405"/>
      <c r="F11" s="405"/>
      <c r="G11" s="405"/>
      <c r="H11" s="405"/>
      <c r="I11" s="405"/>
      <c r="J11" s="405"/>
      <c r="K11" s="405"/>
      <c r="L11" s="126" t="s">
        <v>7</v>
      </c>
      <c r="M11" s="126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30.75" customHeight="1">
      <c r="A13" s="22">
        <v>1</v>
      </c>
      <c r="B13" s="181" t="s">
        <v>85</v>
      </c>
      <c r="C13" s="89" t="s">
        <v>19</v>
      </c>
      <c r="D13" s="89" t="s">
        <v>19</v>
      </c>
      <c r="E13" s="18">
        <v>4812000</v>
      </c>
      <c r="F13" s="20"/>
      <c r="G13" s="20"/>
      <c r="H13" s="111">
        <f>SUM(E13/E14*100)</f>
        <v>100</v>
      </c>
      <c r="I13" s="19">
        <f>SUM(L13/E13*100)</f>
        <v>0</v>
      </c>
      <c r="J13" s="19">
        <f>SUM(L13/E13*100)</f>
        <v>0</v>
      </c>
      <c r="K13" s="19">
        <f t="shared" ref="K13" si="0">SUM(H13*I13/100)</f>
        <v>0</v>
      </c>
      <c r="L13" s="18">
        <v>0</v>
      </c>
      <c r="M13" s="61">
        <f t="shared" ref="M13" si="1">SUM(H13*J13/100)</f>
        <v>0</v>
      </c>
      <c r="N13" s="83"/>
      <c r="O13" s="16"/>
      <c r="P13" s="16"/>
      <c r="Q13" s="16"/>
    </row>
    <row r="14" spans="1:17" ht="15.75" thickBot="1">
      <c r="A14" s="472" t="s">
        <v>18</v>
      </c>
      <c r="B14" s="473"/>
      <c r="C14" s="473"/>
      <c r="D14" s="485"/>
      <c r="E14" s="330">
        <f>SUM(E13:E13)</f>
        <v>4812000</v>
      </c>
      <c r="F14" s="340"/>
      <c r="G14" s="340"/>
      <c r="H14" s="333">
        <f>SUM(H13:H13)</f>
        <v>100</v>
      </c>
      <c r="I14" s="66">
        <f>SUM(L14/E14*100)</f>
        <v>0</v>
      </c>
      <c r="J14" s="66">
        <f>SUM(L14/E14*100)</f>
        <v>0</v>
      </c>
      <c r="K14" s="333">
        <f>SUM(K13:K13)</f>
        <v>0</v>
      </c>
      <c r="L14" s="330">
        <f>SUM(L13:L13)</f>
        <v>0</v>
      </c>
      <c r="M14" s="339">
        <f>SUM(M13:M13)</f>
        <v>0</v>
      </c>
    </row>
    <row r="15" spans="1:17" ht="29.25" customHeight="1"/>
    <row r="16" spans="1:17" ht="15.75">
      <c r="J16" s="415" t="str">
        <f>'DPA SKPD'!J19</f>
        <v>Benteng, 30 April 2023</v>
      </c>
      <c r="K16" s="415"/>
      <c r="L16" s="415"/>
      <c r="M16" s="415"/>
    </row>
    <row r="17" spans="4:13" ht="21.75" customHeight="1">
      <c r="J17" s="470" t="s">
        <v>10</v>
      </c>
      <c r="K17" s="470"/>
      <c r="L17" s="470"/>
      <c r="M17" s="38"/>
    </row>
    <row r="18" spans="4:13" ht="15.75">
      <c r="D18" s="37"/>
      <c r="J18" s="415" t="s">
        <v>22</v>
      </c>
      <c r="K18" s="415"/>
      <c r="L18" s="415"/>
      <c r="M18" s="415"/>
    </row>
    <row r="19" spans="4:13" ht="15.75">
      <c r="L19" s="39"/>
      <c r="M19" s="39"/>
    </row>
    <row r="20" spans="4:13" ht="15.75">
      <c r="L20" s="39"/>
      <c r="M20" s="39"/>
    </row>
    <row r="21" spans="4:13" ht="15.75">
      <c r="L21" s="39"/>
      <c r="M21" s="39"/>
    </row>
    <row r="22" spans="4:13" ht="15.75">
      <c r="J22" s="469" t="str">
        <f>'Tatausaha BMD'!J24:M24</f>
        <v>ANDI LISMAKIAH TOLA, S.Sos</v>
      </c>
      <c r="K22" s="469"/>
      <c r="L22" s="469"/>
      <c r="M22" s="469"/>
    </row>
    <row r="23" spans="4:13" ht="15.75">
      <c r="J23" s="415" t="str">
        <f>'Tatausaha BMD'!J25:M25</f>
        <v>NIP. 19671221 199102 2 002</v>
      </c>
      <c r="K23" s="415"/>
      <c r="L23" s="415"/>
      <c r="M23" s="415"/>
    </row>
  </sheetData>
  <mergeCells count="27">
    <mergeCell ref="B1:M1"/>
    <mergeCell ref="B2:M2"/>
    <mergeCell ref="B3:M3"/>
    <mergeCell ref="A8:B8"/>
    <mergeCell ref="L10:M10"/>
    <mergeCell ref="G9:G11"/>
    <mergeCell ref="A9:A11"/>
    <mergeCell ref="K9:M9"/>
    <mergeCell ref="H9:H11"/>
    <mergeCell ref="I9:J9"/>
    <mergeCell ref="B9:B11"/>
    <mergeCell ref="N9:N11"/>
    <mergeCell ref="C10:C11"/>
    <mergeCell ref="J8:L8"/>
    <mergeCell ref="J23:M23"/>
    <mergeCell ref="C9:D9"/>
    <mergeCell ref="J17:L17"/>
    <mergeCell ref="K10:K11"/>
    <mergeCell ref="I10:I11"/>
    <mergeCell ref="F9:F11"/>
    <mergeCell ref="J18:M18"/>
    <mergeCell ref="J22:M22"/>
    <mergeCell ref="J16:M16"/>
    <mergeCell ref="D10:D11"/>
    <mergeCell ref="E9:E11"/>
    <mergeCell ref="A14:D14"/>
    <mergeCell ref="J10:J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F3" workbookViewId="0">
      <selection activeCell="L13" sqref="L13"/>
    </sheetView>
  </sheetViews>
  <sheetFormatPr defaultColWidth="10" defaultRowHeight="15"/>
  <cols>
    <col min="1" max="1" width="4.28515625" customWidth="1"/>
    <col min="2" max="2" width="43.7109375" customWidth="1"/>
    <col min="3" max="3" width="14.2851562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5.85546875" customWidth="1"/>
    <col min="11" max="11" width="7.42578125" customWidth="1"/>
    <col min="12" max="12" width="13.140625" customWidth="1"/>
    <col min="13" max="13" width="7.7109375" customWidth="1"/>
  </cols>
  <sheetData>
    <row r="1" spans="1:13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ht="15.7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5.75">
      <c r="A5" s="123" t="str">
        <f>'DPA SKPD'!A5</f>
        <v>SKPD                 : DINAS PERPUSTAKAAN DAN KEARSIPAN</v>
      </c>
      <c r="B5" s="123"/>
      <c r="C5" s="128"/>
      <c r="D5" s="128"/>
      <c r="E5" s="127"/>
      <c r="F5" s="127"/>
      <c r="G5" s="127"/>
      <c r="H5" s="127"/>
      <c r="I5" s="127"/>
      <c r="J5" s="127"/>
      <c r="K5" s="127"/>
      <c r="L5" s="127"/>
      <c r="M5" s="127"/>
    </row>
    <row r="6" spans="1:13" ht="15.75">
      <c r="A6" s="171" t="s">
        <v>84</v>
      </c>
      <c r="B6" s="180"/>
      <c r="C6" s="128"/>
      <c r="D6" s="128"/>
      <c r="E6" s="127"/>
      <c r="F6" s="127"/>
      <c r="G6" s="127"/>
      <c r="H6" s="127"/>
      <c r="I6" s="127"/>
      <c r="J6" s="127"/>
      <c r="K6" s="127"/>
      <c r="L6" s="127"/>
      <c r="M6" s="127"/>
    </row>
    <row r="7" spans="1:13" ht="15.75">
      <c r="A7" s="171" t="s">
        <v>127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</row>
    <row r="8" spans="1:13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3">
      <c r="A9" s="496" t="s">
        <v>0</v>
      </c>
      <c r="B9" s="498" t="s">
        <v>11</v>
      </c>
      <c r="C9" s="406" t="s">
        <v>12</v>
      </c>
      <c r="D9" s="407"/>
      <c r="E9" s="403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94"/>
    </row>
    <row r="10" spans="1:13">
      <c r="A10" s="497"/>
      <c r="B10" s="499"/>
      <c r="C10" s="477" t="s">
        <v>14</v>
      </c>
      <c r="D10" s="477" t="s">
        <v>13</v>
      </c>
      <c r="E10" s="404"/>
      <c r="F10" s="404"/>
      <c r="G10" s="404"/>
      <c r="H10" s="404"/>
      <c r="I10" s="495" t="s">
        <v>4</v>
      </c>
      <c r="J10" s="495" t="s">
        <v>20</v>
      </c>
      <c r="K10" s="495" t="s">
        <v>4</v>
      </c>
      <c r="L10" s="492" t="s">
        <v>1</v>
      </c>
      <c r="M10" s="493"/>
    </row>
    <row r="11" spans="1:13">
      <c r="A11" s="475"/>
      <c r="B11" s="478"/>
      <c r="C11" s="478"/>
      <c r="D11" s="478"/>
      <c r="E11" s="405"/>
      <c r="F11" s="405"/>
      <c r="G11" s="405"/>
      <c r="H11" s="405"/>
      <c r="I11" s="405"/>
      <c r="J11" s="405"/>
      <c r="K11" s="405"/>
      <c r="L11" s="129" t="s">
        <v>7</v>
      </c>
      <c r="M11" s="129" t="s">
        <v>6</v>
      </c>
    </row>
    <row r="12" spans="1:13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</row>
    <row r="13" spans="1:13" ht="31.5" customHeight="1">
      <c r="A13" s="22">
        <v>1</v>
      </c>
      <c r="B13" s="192" t="s">
        <v>60</v>
      </c>
      <c r="C13" s="89" t="s">
        <v>19</v>
      </c>
      <c r="D13" s="89" t="s">
        <v>19</v>
      </c>
      <c r="E13" s="18">
        <v>18200000</v>
      </c>
      <c r="F13" s="20"/>
      <c r="G13" s="20"/>
      <c r="H13" s="19">
        <f>SUM(E13/E14*100)</f>
        <v>100</v>
      </c>
      <c r="I13" s="19">
        <f t="shared" ref="I13" si="0">SUM(L13/E13*100)</f>
        <v>1.054945054945055</v>
      </c>
      <c r="J13" s="19">
        <f t="shared" ref="J13" si="1">SUM(L13/E13*100)</f>
        <v>1.054945054945055</v>
      </c>
      <c r="K13" s="19">
        <f t="shared" ref="K13" si="2">SUM(H13*I13/100)</f>
        <v>1.054945054945055</v>
      </c>
      <c r="L13" s="243">
        <v>192000</v>
      </c>
      <c r="M13" s="61">
        <f t="shared" ref="M13" si="3">SUM(H13*J13/100)</f>
        <v>1.054945054945055</v>
      </c>
    </row>
    <row r="14" spans="1:13" ht="15.75" thickBot="1">
      <c r="A14" s="472" t="s">
        <v>18</v>
      </c>
      <c r="B14" s="473"/>
      <c r="C14" s="473"/>
      <c r="D14" s="485"/>
      <c r="E14" s="330">
        <f>SUM(E13:E13)</f>
        <v>18200000</v>
      </c>
      <c r="F14" s="340"/>
      <c r="G14" s="340"/>
      <c r="H14" s="333">
        <f>SUM(H13:H13)</f>
        <v>100</v>
      </c>
      <c r="I14" s="66">
        <f t="shared" ref="I14" si="4">SUM(L14/E14*100)</f>
        <v>1.054945054945055</v>
      </c>
      <c r="J14" s="66">
        <f t="shared" ref="J14" si="5">SUM(L14/E14*100)</f>
        <v>1.054945054945055</v>
      </c>
      <c r="K14" s="333">
        <f>SUM(K13:K13)</f>
        <v>1.054945054945055</v>
      </c>
      <c r="L14" s="330">
        <f>SUM(L13:L13)</f>
        <v>192000</v>
      </c>
      <c r="M14" s="339">
        <f>SUM(M13:M13)</f>
        <v>1.054945054945055</v>
      </c>
    </row>
    <row r="16" spans="1:13" ht="15.75">
      <c r="J16" s="415" t="str">
        <f>'DPA SKPD'!J19</f>
        <v>Benteng, 30 April 2023</v>
      </c>
      <c r="K16" s="415"/>
      <c r="L16" s="415"/>
      <c r="M16" s="415"/>
    </row>
    <row r="17" spans="5:13" ht="15.75">
      <c r="E17" s="37"/>
      <c r="J17" s="470" t="s">
        <v>10</v>
      </c>
      <c r="K17" s="470"/>
      <c r="L17" s="470"/>
      <c r="M17" s="38"/>
    </row>
    <row r="18" spans="5:13" ht="15.75">
      <c r="E18" s="37"/>
      <c r="J18" s="415" t="s">
        <v>22</v>
      </c>
      <c r="K18" s="415"/>
      <c r="L18" s="415"/>
      <c r="M18" s="415"/>
    </row>
    <row r="19" spans="5:13" ht="15.75">
      <c r="L19" s="39"/>
      <c r="M19" s="39"/>
    </row>
    <row r="20" spans="5:13" ht="15.75">
      <c r="L20" s="39"/>
      <c r="M20" s="39"/>
    </row>
    <row r="21" spans="5:13" ht="15.75">
      <c r="L21" s="39"/>
      <c r="M21" s="39"/>
    </row>
    <row r="22" spans="5:13" ht="15.75">
      <c r="J22" s="469" t="str">
        <f>'Tatausaha BMD'!J24:M24</f>
        <v>ANDI LISMAKIAH TOLA, S.Sos</v>
      </c>
      <c r="K22" s="469"/>
      <c r="L22" s="469"/>
      <c r="M22" s="469"/>
    </row>
    <row r="23" spans="5:13" ht="15.75">
      <c r="J23" s="415" t="str">
        <f>'Tatausaha BMD'!J25:M25</f>
        <v>NIP. 19671221 199102 2 002</v>
      </c>
      <c r="K23" s="415"/>
      <c r="L23" s="415"/>
      <c r="M23" s="415"/>
    </row>
  </sheetData>
  <mergeCells count="26">
    <mergeCell ref="A14:D14"/>
    <mergeCell ref="J16:M16"/>
    <mergeCell ref="J17:L17"/>
    <mergeCell ref="J18:M18"/>
    <mergeCell ref="J22:M22"/>
    <mergeCell ref="J23:M23"/>
    <mergeCell ref="H9:H11"/>
    <mergeCell ref="B3:M3"/>
    <mergeCell ref="B9:B11"/>
    <mergeCell ref="B1:M1"/>
    <mergeCell ref="J10:J11"/>
    <mergeCell ref="B2:M2"/>
    <mergeCell ref="K10:K11"/>
    <mergeCell ref="A8:B8"/>
    <mergeCell ref="A9:A11"/>
    <mergeCell ref="K9:M9"/>
    <mergeCell ref="I10:I11"/>
    <mergeCell ref="G9:G11"/>
    <mergeCell ref="I9:J9"/>
    <mergeCell ref="F9:F11"/>
    <mergeCell ref="C10:C11"/>
    <mergeCell ref="D10:D11"/>
    <mergeCell ref="J8:L8"/>
    <mergeCell ref="E9:E11"/>
    <mergeCell ref="C9:D9"/>
    <mergeCell ref="L10:M10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zoomScale="90" workbookViewId="0">
      <selection activeCell="A15" sqref="A15"/>
    </sheetView>
  </sheetViews>
  <sheetFormatPr defaultColWidth="10" defaultRowHeight="15"/>
  <cols>
    <col min="1" max="1" width="4.28515625" customWidth="1"/>
    <col min="2" max="2" width="43.7109375" customWidth="1"/>
    <col min="3" max="3" width="14.28515625" customWidth="1"/>
    <col min="4" max="4" width="14.140625" customWidth="1"/>
    <col min="5" max="7" width="13.42578125" customWidth="1"/>
    <col min="8" max="9" width="8.42578125" customWidth="1"/>
    <col min="10" max="10" width="15.85546875" customWidth="1"/>
    <col min="11" max="11" width="9.42578125" customWidth="1"/>
    <col min="12" max="12" width="13.140625" customWidth="1"/>
    <col min="13" max="13" width="7.71093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7" ht="15.75">
      <c r="A5" s="123" t="str">
        <f>'DPA SKPD'!A5</f>
        <v>SKPD                 : DINAS PERPUSTAKAAN DAN KEARSIPAN</v>
      </c>
      <c r="B5" s="123"/>
      <c r="C5" s="119"/>
      <c r="D5" s="119"/>
      <c r="E5" s="118"/>
      <c r="F5" s="118"/>
      <c r="G5" s="118"/>
      <c r="H5" s="118"/>
      <c r="I5" s="118"/>
      <c r="J5" s="118"/>
      <c r="K5" s="118"/>
      <c r="L5" s="118"/>
      <c r="M5" s="118"/>
      <c r="N5" s="120"/>
    </row>
    <row r="6" spans="1:17" ht="15.75">
      <c r="A6" s="171" t="s">
        <v>84</v>
      </c>
      <c r="B6" s="180"/>
      <c r="C6" s="119"/>
      <c r="D6" s="119"/>
      <c r="E6" s="118"/>
      <c r="F6" s="118"/>
      <c r="G6" s="118"/>
      <c r="H6" s="118"/>
      <c r="I6" s="118"/>
      <c r="J6" s="118"/>
      <c r="K6" s="118"/>
      <c r="L6" s="118"/>
      <c r="M6" s="118"/>
      <c r="N6" s="120"/>
    </row>
    <row r="7" spans="1:17" ht="15.75">
      <c r="A7" s="171" t="s">
        <v>86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96" t="s">
        <v>0</v>
      </c>
      <c r="B9" s="498" t="s">
        <v>11</v>
      </c>
      <c r="C9" s="406" t="s">
        <v>12</v>
      </c>
      <c r="D9" s="407"/>
      <c r="E9" s="403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94"/>
      <c r="N9" s="471"/>
    </row>
    <row r="10" spans="1:17">
      <c r="A10" s="497"/>
      <c r="B10" s="499"/>
      <c r="C10" s="477" t="s">
        <v>14</v>
      </c>
      <c r="D10" s="477" t="s">
        <v>13</v>
      </c>
      <c r="E10" s="404"/>
      <c r="F10" s="404"/>
      <c r="G10" s="404"/>
      <c r="H10" s="404"/>
      <c r="I10" s="495" t="s">
        <v>4</v>
      </c>
      <c r="J10" s="495" t="s">
        <v>20</v>
      </c>
      <c r="K10" s="495" t="s">
        <v>4</v>
      </c>
      <c r="L10" s="492" t="s">
        <v>1</v>
      </c>
      <c r="M10" s="493"/>
      <c r="N10" s="471"/>
    </row>
    <row r="11" spans="1:17">
      <c r="A11" s="475"/>
      <c r="B11" s="478"/>
      <c r="C11" s="478"/>
      <c r="D11" s="478"/>
      <c r="E11" s="405"/>
      <c r="F11" s="405"/>
      <c r="G11" s="405"/>
      <c r="H11" s="405"/>
      <c r="I11" s="405"/>
      <c r="J11" s="405"/>
      <c r="K11" s="405"/>
      <c r="L11" s="121" t="s">
        <v>7</v>
      </c>
      <c r="M11" s="121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6.25" customHeight="1">
      <c r="A13" s="193">
        <v>1</v>
      </c>
      <c r="B13" s="371" t="s">
        <v>57</v>
      </c>
      <c r="C13" s="89" t="s">
        <v>19</v>
      </c>
      <c r="D13" s="89" t="s">
        <v>19</v>
      </c>
      <c r="E13" s="18">
        <v>235000</v>
      </c>
      <c r="F13" s="20"/>
      <c r="G13" s="20"/>
      <c r="H13" s="130">
        <f>SUM(E13/E18*100)</f>
        <v>2.2103085026335592</v>
      </c>
      <c r="I13" s="19">
        <f t="shared" ref="I13:I14" si="0">SUM(L13/E13*100)</f>
        <v>0</v>
      </c>
      <c r="J13" s="19">
        <f t="shared" ref="J13:J14" si="1">SUM(L13/E13*100)</f>
        <v>0</v>
      </c>
      <c r="K13" s="19">
        <f t="shared" ref="K13:K14" si="2">SUM(H13*I13/100)</f>
        <v>0</v>
      </c>
      <c r="L13" s="109">
        <v>0</v>
      </c>
      <c r="M13" s="61">
        <f t="shared" ref="M13:M14" si="3">SUM(H13*J13/100)</f>
        <v>0</v>
      </c>
      <c r="N13" s="83"/>
      <c r="O13" s="16"/>
      <c r="P13" s="16"/>
      <c r="Q13" s="16"/>
    </row>
    <row r="14" spans="1:17" ht="26.25" customHeight="1">
      <c r="A14" s="148">
        <v>2</v>
      </c>
      <c r="B14" s="361" t="s">
        <v>174</v>
      </c>
      <c r="C14" s="89" t="s">
        <v>19</v>
      </c>
      <c r="D14" s="89" t="s">
        <v>19</v>
      </c>
      <c r="E14" s="18">
        <v>1554000</v>
      </c>
      <c r="F14" s="20"/>
      <c r="G14" s="20"/>
      <c r="H14" s="19">
        <f>SUM(E14/E18*100)</f>
        <v>14.616252821670429</v>
      </c>
      <c r="I14" s="111">
        <f t="shared" si="0"/>
        <v>0</v>
      </c>
      <c r="J14" s="19">
        <f t="shared" si="1"/>
        <v>0</v>
      </c>
      <c r="K14" s="19">
        <f t="shared" si="2"/>
        <v>0</v>
      </c>
      <c r="L14" s="109">
        <v>0</v>
      </c>
      <c r="M14" s="61">
        <f t="shared" si="3"/>
        <v>0</v>
      </c>
      <c r="N14" s="83"/>
      <c r="O14" s="16"/>
      <c r="P14" s="16"/>
      <c r="Q14" s="16"/>
    </row>
    <row r="15" spans="1:17" ht="26.25" customHeight="1">
      <c r="A15" s="155">
        <v>3</v>
      </c>
      <c r="B15" s="361" t="s">
        <v>58</v>
      </c>
      <c r="C15" s="89" t="s">
        <v>19</v>
      </c>
      <c r="D15" s="89" t="s">
        <v>19</v>
      </c>
      <c r="E15" s="109">
        <v>1345000</v>
      </c>
      <c r="F15" s="110"/>
      <c r="G15" s="110"/>
      <c r="H15" s="111">
        <f>SUM(E15/E18*100)</f>
        <v>12.65048908954101</v>
      </c>
      <c r="I15" s="111">
        <f t="shared" ref="I15" si="4">SUM(L15/E15*100)</f>
        <v>12.267657992565056</v>
      </c>
      <c r="J15" s="111">
        <f t="shared" ref="J15" si="5">SUM(L15/E15*100)</f>
        <v>12.267657992565056</v>
      </c>
      <c r="K15" s="111">
        <f t="shared" ref="K15" si="6">SUM(H15*I15/100)</f>
        <v>1.551918735891648</v>
      </c>
      <c r="L15" s="109">
        <v>165000</v>
      </c>
      <c r="M15" s="112">
        <f t="shared" ref="M15:M17" si="7">SUM(H15*J15/100)</f>
        <v>1.551918735891648</v>
      </c>
      <c r="N15" s="113"/>
      <c r="O15" s="16"/>
      <c r="P15" s="16"/>
      <c r="Q15" s="16"/>
    </row>
    <row r="16" spans="1:17" ht="26.25" customHeight="1">
      <c r="A16" s="148">
        <v>4</v>
      </c>
      <c r="B16" s="363" t="s">
        <v>175</v>
      </c>
      <c r="C16" s="89" t="s">
        <v>19</v>
      </c>
      <c r="D16" s="89" t="s">
        <v>19</v>
      </c>
      <c r="E16" s="57">
        <v>1798000</v>
      </c>
      <c r="F16" s="33"/>
      <c r="G16" s="33"/>
      <c r="H16" s="111">
        <f>SUM(E16/E18*100)</f>
        <v>16.911211437170806</v>
      </c>
      <c r="I16" s="111">
        <f t="shared" ref="I16:I17" si="8">SUM(L16/E16*100)</f>
        <v>0</v>
      </c>
      <c r="J16" s="111">
        <f t="shared" ref="J16:J17" si="9">SUM(L16/E16*100)</f>
        <v>0</v>
      </c>
      <c r="K16" s="111">
        <f t="shared" ref="K16:K17" si="10">SUM(H16*I16/100)</f>
        <v>0</v>
      </c>
      <c r="L16" s="57">
        <v>0</v>
      </c>
      <c r="M16" s="112">
        <f t="shared" si="7"/>
        <v>0</v>
      </c>
      <c r="N16" s="113"/>
      <c r="O16" s="16"/>
      <c r="P16" s="16"/>
      <c r="Q16" s="16"/>
    </row>
    <row r="17" spans="1:17" ht="26.25" customHeight="1">
      <c r="A17" s="223">
        <v>5</v>
      </c>
      <c r="B17" s="377" t="s">
        <v>137</v>
      </c>
      <c r="C17" s="365" t="s">
        <v>19</v>
      </c>
      <c r="D17" s="365" t="s">
        <v>19</v>
      </c>
      <c r="E17" s="29">
        <v>5700000</v>
      </c>
      <c r="F17" s="376"/>
      <c r="G17" s="376"/>
      <c r="H17" s="111">
        <f>SUM(E17/E18*100)</f>
        <v>53.611738148984202</v>
      </c>
      <c r="I17" s="111">
        <f t="shared" si="8"/>
        <v>16.666666666666664</v>
      </c>
      <c r="J17" s="111">
        <f t="shared" si="9"/>
        <v>16.666666666666664</v>
      </c>
      <c r="K17" s="111">
        <f t="shared" si="10"/>
        <v>8.9352896914973652</v>
      </c>
      <c r="L17" s="29">
        <v>950000</v>
      </c>
      <c r="M17" s="112">
        <f t="shared" si="7"/>
        <v>8.9352896914973652</v>
      </c>
      <c r="N17" s="83"/>
      <c r="O17" s="16"/>
      <c r="P17" s="16"/>
      <c r="Q17" s="16"/>
    </row>
    <row r="18" spans="1:17" ht="15.75" thickBot="1">
      <c r="A18" s="472" t="s">
        <v>18</v>
      </c>
      <c r="B18" s="473"/>
      <c r="C18" s="473"/>
      <c r="D18" s="485"/>
      <c r="E18" s="330">
        <f>SUM(E13:E17)</f>
        <v>10632000</v>
      </c>
      <c r="F18" s="340"/>
      <c r="G18" s="340"/>
      <c r="H18" s="333">
        <f>SUM(H13:H17)</f>
        <v>100</v>
      </c>
      <c r="I18" s="66">
        <f t="shared" ref="I18" si="11">SUM(L18/E18*100)</f>
        <v>10.487208427389014</v>
      </c>
      <c r="J18" s="66">
        <f t="shared" ref="J18" si="12">SUM(L18/E18*100)</f>
        <v>10.487208427389014</v>
      </c>
      <c r="K18" s="333">
        <f>SUM(K13:K17)</f>
        <v>10.487208427389014</v>
      </c>
      <c r="L18" s="330">
        <f>SUM(L13:L17)</f>
        <v>1115000</v>
      </c>
      <c r="M18" s="339">
        <f>SUM(M13:M17)</f>
        <v>10.487208427389014</v>
      </c>
    </row>
    <row r="19" spans="1:17" ht="29.25" customHeight="1"/>
    <row r="20" spans="1:17" ht="15.75">
      <c r="J20" s="415" t="str">
        <f>'DPA SKPD'!J19</f>
        <v>Benteng, 30 April 2023</v>
      </c>
      <c r="K20" s="415"/>
      <c r="L20" s="415"/>
      <c r="M20" s="415"/>
    </row>
    <row r="21" spans="1:17" ht="21.75" customHeight="1">
      <c r="J21" s="470" t="s">
        <v>10</v>
      </c>
      <c r="K21" s="470"/>
      <c r="L21" s="470"/>
      <c r="M21" s="38"/>
      <c r="N21" s="37"/>
    </row>
    <row r="22" spans="1:17" ht="15.75">
      <c r="J22" s="415" t="s">
        <v>22</v>
      </c>
      <c r="K22" s="415"/>
      <c r="L22" s="415"/>
      <c r="M22" s="415"/>
    </row>
    <row r="23" spans="1:17" ht="15.75">
      <c r="L23" s="39"/>
      <c r="M23" s="39"/>
    </row>
    <row r="24" spans="1:17" ht="15.75">
      <c r="L24" s="39"/>
      <c r="M24" s="39"/>
    </row>
    <row r="25" spans="1:17" ht="15.75">
      <c r="L25" s="39"/>
      <c r="M25" s="39"/>
    </row>
    <row r="26" spans="1:17" ht="15.75">
      <c r="J26" s="469" t="str">
        <f>'Tatausaha BMD'!J24:M24</f>
        <v>ANDI LISMAKIAH TOLA, S.Sos</v>
      </c>
      <c r="K26" s="469"/>
      <c r="L26" s="469"/>
      <c r="M26" s="469"/>
    </row>
    <row r="27" spans="1:17" ht="15.75">
      <c r="J27" s="415" t="str">
        <f>'Tatausaha BMD'!J25:M25</f>
        <v>NIP. 19671221 199102 2 002</v>
      </c>
      <c r="K27" s="415"/>
      <c r="L27" s="415"/>
      <c r="M27" s="415"/>
    </row>
  </sheetData>
  <mergeCells count="27">
    <mergeCell ref="J27:M27"/>
    <mergeCell ref="H9:H11"/>
    <mergeCell ref="N9:N11"/>
    <mergeCell ref="J22:M22"/>
    <mergeCell ref="B9:B11"/>
    <mergeCell ref="A18:D18"/>
    <mergeCell ref="J26:M26"/>
    <mergeCell ref="G9:G11"/>
    <mergeCell ref="A9:A11"/>
    <mergeCell ref="J20:M20"/>
    <mergeCell ref="J21:L21"/>
    <mergeCell ref="C10:C11"/>
    <mergeCell ref="D10:D11"/>
    <mergeCell ref="C9:D9"/>
    <mergeCell ref="I10:I11"/>
    <mergeCell ref="B1:M1"/>
    <mergeCell ref="J10:J11"/>
    <mergeCell ref="B2:M2"/>
    <mergeCell ref="K10:K11"/>
    <mergeCell ref="B3:M3"/>
    <mergeCell ref="F9:F11"/>
    <mergeCell ref="A8:B8"/>
    <mergeCell ref="L10:M10"/>
    <mergeCell ref="E9:E11"/>
    <mergeCell ref="I9:J9"/>
    <mergeCell ref="K9:M9"/>
    <mergeCell ref="J8:L8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E3" zoomScale="90" workbookViewId="0">
      <selection activeCell="L15" sqref="L15"/>
    </sheetView>
  </sheetViews>
  <sheetFormatPr defaultColWidth="10" defaultRowHeight="15"/>
  <cols>
    <col min="1" max="1" width="4.28515625" customWidth="1"/>
    <col min="2" max="2" width="43.7109375" customWidth="1"/>
    <col min="3" max="3" width="12.5703125" customWidth="1"/>
    <col min="4" max="4" width="12.710937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3.28515625" customWidth="1"/>
    <col min="13" max="13" width="7.57031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7" ht="15.75">
      <c r="A5" s="123" t="str">
        <f>'DPA SKPD'!A5</f>
        <v>SKPD                 : DINAS PERPUSTAKAAN DAN KEARSIPAN</v>
      </c>
      <c r="B5" s="123"/>
      <c r="C5" s="131"/>
      <c r="D5" s="131"/>
      <c r="E5" s="132"/>
      <c r="F5" s="132"/>
      <c r="G5" s="132"/>
      <c r="H5" s="132"/>
      <c r="I5" s="132"/>
      <c r="J5" s="132"/>
      <c r="K5" s="132"/>
      <c r="L5" s="132"/>
      <c r="M5" s="132"/>
      <c r="P5"/>
      <c r="Q5"/>
    </row>
    <row r="6" spans="1:17" ht="15.75">
      <c r="A6" s="171" t="s">
        <v>84</v>
      </c>
      <c r="B6" s="180"/>
      <c r="C6" s="131"/>
      <c r="D6" s="131"/>
      <c r="E6" s="132"/>
      <c r="F6" s="132"/>
      <c r="G6" s="132"/>
      <c r="H6" s="132"/>
      <c r="I6" s="132"/>
      <c r="J6" s="132"/>
      <c r="K6" s="132"/>
      <c r="L6" s="132"/>
      <c r="M6" s="132"/>
      <c r="N6" s="133"/>
    </row>
    <row r="7" spans="1:17" ht="15.75">
      <c r="A7" s="171" t="s">
        <v>128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96" t="s">
        <v>0</v>
      </c>
      <c r="B9" s="498" t="s">
        <v>11</v>
      </c>
      <c r="C9" s="406" t="s">
        <v>12</v>
      </c>
      <c r="D9" s="407"/>
      <c r="E9" s="403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94"/>
      <c r="N9" s="471"/>
    </row>
    <row r="10" spans="1:17">
      <c r="A10" s="497"/>
      <c r="B10" s="499"/>
      <c r="C10" s="477" t="s">
        <v>14</v>
      </c>
      <c r="D10" s="477" t="s">
        <v>13</v>
      </c>
      <c r="E10" s="404"/>
      <c r="F10" s="404"/>
      <c r="G10" s="404"/>
      <c r="H10" s="404"/>
      <c r="I10" s="495" t="s">
        <v>4</v>
      </c>
      <c r="J10" s="495" t="s">
        <v>20</v>
      </c>
      <c r="K10" s="495" t="s">
        <v>4</v>
      </c>
      <c r="L10" s="492" t="s">
        <v>1</v>
      </c>
      <c r="M10" s="493"/>
      <c r="N10" s="471"/>
    </row>
    <row r="11" spans="1:17">
      <c r="A11" s="475"/>
      <c r="B11" s="478"/>
      <c r="C11" s="478"/>
      <c r="D11" s="478"/>
      <c r="E11" s="405"/>
      <c r="F11" s="405"/>
      <c r="G11" s="405"/>
      <c r="H11" s="405"/>
      <c r="I11" s="405"/>
      <c r="J11" s="405"/>
      <c r="K11" s="405"/>
      <c r="L11" s="134" t="s">
        <v>7</v>
      </c>
      <c r="M11" s="134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6.25" customHeight="1">
      <c r="A13" s="140">
        <v>1</v>
      </c>
      <c r="B13" s="382" t="s">
        <v>87</v>
      </c>
      <c r="C13" s="89" t="s">
        <v>19</v>
      </c>
      <c r="D13" s="89" t="s">
        <v>19</v>
      </c>
      <c r="E13" s="18">
        <v>204710000</v>
      </c>
      <c r="F13" s="20"/>
      <c r="G13" s="20"/>
      <c r="H13" s="230">
        <f>SUM(E13/E15*100)</f>
        <v>91.65025071633238</v>
      </c>
      <c r="I13" s="19">
        <f t="shared" ref="I13" si="0">SUM(L13/E13*100)</f>
        <v>33.885430120658491</v>
      </c>
      <c r="J13" s="19">
        <f t="shared" ref="J13" si="1">SUM(L13/E13*100)</f>
        <v>33.885430120658491</v>
      </c>
      <c r="K13" s="19">
        <f>SUM(H13*I13/100)</f>
        <v>31.056081661891117</v>
      </c>
      <c r="L13" s="18">
        <v>69366864</v>
      </c>
      <c r="M13" s="61">
        <f>SUM(H13*J13/100)</f>
        <v>31.056081661891117</v>
      </c>
      <c r="N13" s="59"/>
      <c r="O13" s="60"/>
      <c r="P13" s="60"/>
      <c r="Q13" s="60"/>
    </row>
    <row r="14" spans="1:17" ht="26.25" customHeight="1">
      <c r="A14" s="155">
        <v>2</v>
      </c>
      <c r="B14" s="363" t="s">
        <v>179</v>
      </c>
      <c r="C14" s="365" t="s">
        <v>19</v>
      </c>
      <c r="D14" s="365" t="s">
        <v>19</v>
      </c>
      <c r="E14" s="57">
        <v>18650000</v>
      </c>
      <c r="F14" s="65"/>
      <c r="G14" s="65"/>
      <c r="H14" s="229">
        <f>SUM(E14/E15*100)</f>
        <v>8.3497492836676219</v>
      </c>
      <c r="I14" s="111">
        <f t="shared" ref="I14" si="2">SUM(L14/E14*100)</f>
        <v>33.351206434316353</v>
      </c>
      <c r="J14" s="111">
        <f t="shared" ref="J14" si="3">SUM(L14/E14*100)</f>
        <v>33.351206434316353</v>
      </c>
      <c r="K14" s="111">
        <f>SUM(H14*I14/100)</f>
        <v>2.7847421203438394</v>
      </c>
      <c r="L14" s="57">
        <v>6220000</v>
      </c>
      <c r="M14" s="112">
        <f>SUM(H14*J14/100)</f>
        <v>2.7847421203438394</v>
      </c>
      <c r="N14" s="83"/>
      <c r="O14" s="16"/>
      <c r="P14" s="16"/>
      <c r="Q14" s="16"/>
    </row>
    <row r="15" spans="1:17" ht="15.75" thickBot="1">
      <c r="A15" s="472" t="s">
        <v>18</v>
      </c>
      <c r="B15" s="473"/>
      <c r="C15" s="473"/>
      <c r="D15" s="485"/>
      <c r="E15" s="164">
        <f>SUM(E13:E14)</f>
        <v>223360000</v>
      </c>
      <c r="F15" s="167"/>
      <c r="G15" s="167"/>
      <c r="H15" s="165">
        <f>SUM(H13:H14)</f>
        <v>100</v>
      </c>
      <c r="I15" s="166">
        <f t="shared" ref="I15" si="4">SUM(L15/E15*100)</f>
        <v>33.840823782234956</v>
      </c>
      <c r="J15" s="166">
        <f t="shared" ref="J15" si="5">SUM(L15/E15*100)</f>
        <v>33.840823782234956</v>
      </c>
      <c r="K15" s="165">
        <f>SUM(K13:K14)</f>
        <v>33.840823782234956</v>
      </c>
      <c r="L15" s="164">
        <f>SUM(L13:L14)</f>
        <v>75586864</v>
      </c>
      <c r="M15" s="163">
        <f>SUM(M13:M14)</f>
        <v>33.840823782234956</v>
      </c>
    </row>
    <row r="16" spans="1:17" ht="14.25" customHeight="1"/>
    <row r="17" spans="10:13" ht="15.75">
      <c r="J17" s="415" t="str">
        <f>'DPA SKPD'!J19</f>
        <v>Benteng, 30 April 2023</v>
      </c>
      <c r="K17" s="415"/>
      <c r="L17" s="415"/>
      <c r="M17" s="415"/>
    </row>
    <row r="18" spans="10:13" ht="21.75" customHeight="1">
      <c r="J18" s="470" t="s">
        <v>10</v>
      </c>
      <c r="K18" s="470"/>
      <c r="L18" s="470"/>
      <c r="M18" s="38"/>
    </row>
    <row r="19" spans="10:13" ht="15.75">
      <c r="J19" s="415" t="s">
        <v>22</v>
      </c>
      <c r="K19" s="415"/>
      <c r="L19" s="415"/>
      <c r="M19" s="415"/>
    </row>
    <row r="20" spans="10:13" ht="15.75">
      <c r="L20" s="39"/>
      <c r="M20" s="39"/>
    </row>
    <row r="21" spans="10:13" ht="15.75">
      <c r="L21" s="39"/>
      <c r="M21" s="39"/>
    </row>
    <row r="22" spans="10:13" ht="15.75">
      <c r="L22" s="39"/>
      <c r="M22" s="39"/>
    </row>
    <row r="23" spans="10:13" ht="15.75">
      <c r="J23" s="469" t="str">
        <f>'Tatausaha BMD'!J24:M24</f>
        <v>ANDI LISMAKIAH TOLA, S.Sos</v>
      </c>
      <c r="K23" s="469"/>
      <c r="L23" s="469"/>
      <c r="M23" s="469"/>
    </row>
    <row r="24" spans="10:13" ht="15.75">
      <c r="J24" s="415" t="str">
        <f>'Tatausaha BMD'!J25:M25</f>
        <v>NIP. 19671221 199102 2 002</v>
      </c>
      <c r="K24" s="415"/>
      <c r="L24" s="415"/>
      <c r="M24" s="415"/>
    </row>
  </sheetData>
  <mergeCells count="27">
    <mergeCell ref="B1:M1"/>
    <mergeCell ref="B2:M2"/>
    <mergeCell ref="B3:M3"/>
    <mergeCell ref="A8:B8"/>
    <mergeCell ref="I9:J9"/>
    <mergeCell ref="B9:B11"/>
    <mergeCell ref="G9:G11"/>
    <mergeCell ref="F9:F11"/>
    <mergeCell ref="I10:I11"/>
    <mergeCell ref="J10:J11"/>
    <mergeCell ref="J8:L8"/>
    <mergeCell ref="C10:C11"/>
    <mergeCell ref="J19:M19"/>
    <mergeCell ref="J24:M24"/>
    <mergeCell ref="J23:M23"/>
    <mergeCell ref="N9:N11"/>
    <mergeCell ref="C9:D9"/>
    <mergeCell ref="L10:M10"/>
    <mergeCell ref="E9:E11"/>
    <mergeCell ref="D10:D11"/>
    <mergeCell ref="K9:M9"/>
    <mergeCell ref="A15:D15"/>
    <mergeCell ref="K10:K11"/>
    <mergeCell ref="H9:H11"/>
    <mergeCell ref="J17:M17"/>
    <mergeCell ref="J18:L18"/>
    <mergeCell ref="A9:A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F1" workbookViewId="0">
      <selection activeCell="M13" sqref="M13"/>
    </sheetView>
  </sheetViews>
  <sheetFormatPr defaultColWidth="10" defaultRowHeight="15"/>
  <cols>
    <col min="1" max="1" width="4.28515625" customWidth="1"/>
    <col min="2" max="2" width="43.7109375" customWidth="1"/>
    <col min="3" max="3" width="14.2851562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6.28515625" customWidth="1"/>
    <col min="11" max="11" width="7.7109375" customWidth="1"/>
    <col min="12" max="12" width="13" customWidth="1"/>
    <col min="13" max="13" width="7.1406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123" t="str">
        <f>'DPA SKPD'!A5</f>
        <v>SKPD                 : DINAS PERPUSTAKAAN DAN KEARSIPAN</v>
      </c>
      <c r="B5" s="12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84</v>
      </c>
      <c r="B6" s="189"/>
      <c r="C6" s="92"/>
      <c r="D6" s="92"/>
      <c r="E6" s="91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129</v>
      </c>
      <c r="B7" s="189"/>
      <c r="C7" s="189"/>
      <c r="D7" s="189"/>
      <c r="E7" s="188"/>
      <c r="F7" s="188"/>
      <c r="G7" s="188"/>
      <c r="H7" s="188"/>
      <c r="I7" s="188"/>
      <c r="J7" s="188"/>
      <c r="K7" s="188"/>
      <c r="L7" s="188"/>
      <c r="M7" s="188"/>
      <c r="N7" s="187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94" t="s">
        <v>7</v>
      </c>
      <c r="M11" s="94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8.5" customHeight="1">
      <c r="A13" s="140">
        <v>1</v>
      </c>
      <c r="B13" s="371" t="s">
        <v>57</v>
      </c>
      <c r="C13" s="89" t="s">
        <v>19</v>
      </c>
      <c r="D13" s="89" t="s">
        <v>19</v>
      </c>
      <c r="E13" s="18">
        <v>6797000</v>
      </c>
      <c r="F13" s="20"/>
      <c r="G13" s="20"/>
      <c r="H13" s="19">
        <f>SUM(E13/E16*100)</f>
        <v>24.996322447778756</v>
      </c>
      <c r="I13" s="19">
        <f>SUM(L13/E13*100)</f>
        <v>0</v>
      </c>
      <c r="J13" s="19">
        <f>SUM(L13/E13*100)</f>
        <v>0</v>
      </c>
      <c r="K13" s="19">
        <f>SUM(H13*I13/100)</f>
        <v>0</v>
      </c>
      <c r="L13" s="322">
        <v>0</v>
      </c>
      <c r="M13" s="61">
        <f>SUM(H13*J13/100)</f>
        <v>0</v>
      </c>
      <c r="N13" s="56"/>
    </row>
    <row r="14" spans="1:17" ht="28.5" customHeight="1">
      <c r="A14" s="193">
        <v>2</v>
      </c>
      <c r="B14" s="361" t="s">
        <v>174</v>
      </c>
      <c r="C14" s="89" t="s">
        <v>19</v>
      </c>
      <c r="D14" s="89" t="s">
        <v>19</v>
      </c>
      <c r="E14" s="57">
        <v>8341000</v>
      </c>
      <c r="F14" s="33"/>
      <c r="G14" s="33"/>
      <c r="H14" s="26">
        <f>SUM(E14/E16*100)</f>
        <v>30.674463077375698</v>
      </c>
      <c r="I14" s="26">
        <f t="shared" ref="I14:I15" si="0">SUM(L14/E14*100)</f>
        <v>0</v>
      </c>
      <c r="J14" s="26">
        <f t="shared" ref="J14:J15" si="1">SUM(L14/E14*100)</f>
        <v>0</v>
      </c>
      <c r="K14" s="26">
        <f t="shared" ref="K14:K15" si="2">SUM(H14*I14/100)</f>
        <v>0</v>
      </c>
      <c r="L14" s="383">
        <v>0</v>
      </c>
      <c r="M14" s="112">
        <f t="shared" ref="M14:M15" si="3">SUM(H14*J14/100)</f>
        <v>0</v>
      </c>
      <c r="N14" s="56"/>
    </row>
    <row r="15" spans="1:17" ht="28.5" customHeight="1">
      <c r="A15" s="30">
        <v>3</v>
      </c>
      <c r="B15" s="363" t="s">
        <v>175</v>
      </c>
      <c r="C15" s="365" t="s">
        <v>19</v>
      </c>
      <c r="D15" s="365" t="s">
        <v>19</v>
      </c>
      <c r="E15" s="29">
        <v>12054000</v>
      </c>
      <c r="F15" s="376"/>
      <c r="G15" s="376"/>
      <c r="H15" s="229">
        <f>SUM(E15/E16*100)</f>
        <v>44.329214474845543</v>
      </c>
      <c r="I15" s="229">
        <f t="shared" si="0"/>
        <v>0</v>
      </c>
      <c r="J15" s="229">
        <f t="shared" si="1"/>
        <v>0</v>
      </c>
      <c r="K15" s="229">
        <f t="shared" si="2"/>
        <v>0</v>
      </c>
      <c r="L15" s="379">
        <v>0</v>
      </c>
      <c r="M15" s="112">
        <f t="shared" si="3"/>
        <v>0</v>
      </c>
      <c r="N15" s="108"/>
      <c r="O15" s="16"/>
      <c r="P15" s="16"/>
      <c r="Q15" s="16"/>
    </row>
    <row r="16" spans="1:17" ht="15.75" thickBot="1">
      <c r="A16" s="472" t="s">
        <v>18</v>
      </c>
      <c r="B16" s="473"/>
      <c r="C16" s="473"/>
      <c r="D16" s="485"/>
      <c r="E16" s="330">
        <f>SUM(E13:E15)</f>
        <v>27192000</v>
      </c>
      <c r="F16" s="340"/>
      <c r="G16" s="340"/>
      <c r="H16" s="333">
        <f>SUM(H13:H15)</f>
        <v>100</v>
      </c>
      <c r="I16" s="66">
        <f>SUM(L16/E16*100)</f>
        <v>0</v>
      </c>
      <c r="J16" s="66">
        <f>SUM(L16/E16*100)</f>
        <v>0</v>
      </c>
      <c r="K16" s="333">
        <f>SUM(K13:K15)</f>
        <v>0</v>
      </c>
      <c r="L16" s="341">
        <f>SUM(L13:L13)</f>
        <v>0</v>
      </c>
      <c r="M16" s="339">
        <f>SUM(M13:M15)</f>
        <v>0</v>
      </c>
    </row>
    <row r="17" spans="10:13" ht="29.25" customHeight="1"/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21.75" customHeight="1">
      <c r="J19" s="470" t="s">
        <v>10</v>
      </c>
      <c r="K19" s="470"/>
      <c r="L19" s="470"/>
      <c r="M19" s="38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tr">
        <f>'Tatausaha BMD'!J24:M24</f>
        <v>ANDI LISMAKIAH TOLA, S.Sos</v>
      </c>
      <c r="K24" s="469"/>
      <c r="L24" s="469"/>
      <c r="M24" s="469"/>
    </row>
    <row r="25" spans="10:13" ht="15.75">
      <c r="J25" s="415" t="str">
        <f>'Tatausaha BMD'!J25:M25</f>
        <v>NIP. 19671221 199102 2 002</v>
      </c>
      <c r="K25" s="415"/>
      <c r="L25" s="415"/>
      <c r="M25" s="415"/>
    </row>
  </sheetData>
  <mergeCells count="27">
    <mergeCell ref="B1:M1"/>
    <mergeCell ref="J18:M18"/>
    <mergeCell ref="A16:D16"/>
    <mergeCell ref="A8:B8"/>
    <mergeCell ref="J8:L8"/>
    <mergeCell ref="A9:A11"/>
    <mergeCell ref="H9:H11"/>
    <mergeCell ref="I9:J9"/>
    <mergeCell ref="I10:I11"/>
    <mergeCell ref="C10:C11"/>
    <mergeCell ref="D10:D11"/>
    <mergeCell ref="J25:M25"/>
    <mergeCell ref="J24:M24"/>
    <mergeCell ref="J20:M20"/>
    <mergeCell ref="B2:M2"/>
    <mergeCell ref="N9:N11"/>
    <mergeCell ref="J19:L19"/>
    <mergeCell ref="G9:G11"/>
    <mergeCell ref="K9:M9"/>
    <mergeCell ref="B3:M3"/>
    <mergeCell ref="J10:J11"/>
    <mergeCell ref="B9:B11"/>
    <mergeCell ref="C9:D9"/>
    <mergeCell ref="E9:E11"/>
    <mergeCell ref="F9:F11"/>
    <mergeCell ref="K10:K11"/>
    <mergeCell ref="L10:M10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6" zoomScale="90" zoomScaleNormal="90" workbookViewId="0">
      <selection activeCell="B20" sqref="B20"/>
    </sheetView>
  </sheetViews>
  <sheetFormatPr defaultColWidth="10" defaultRowHeight="15"/>
  <cols>
    <col min="1" max="1" width="4.28515625" customWidth="1"/>
    <col min="2" max="2" width="45.140625" customWidth="1"/>
    <col min="3" max="3" width="13.5703125" customWidth="1"/>
    <col min="4" max="4" width="14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140625" bestFit="1" customWidth="1"/>
    <col min="12" max="12" width="13.28515625" customWidth="1"/>
    <col min="13" max="13" width="6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tr">
        <f>'DPA SKPD'!B3</f>
        <v>TAHUN ANGGARAN 2023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7.25" customHeight="1">
      <c r="A5" s="483" t="str">
        <f>'DPA SKPD'!A5</f>
        <v>SKPD                 : DINAS PERPUSTAKAAN DAN KEARSIPAN</v>
      </c>
      <c r="B5" s="483"/>
      <c r="C5" s="50"/>
      <c r="D5" s="50"/>
      <c r="E5" s="49"/>
      <c r="F5" s="49"/>
      <c r="G5" s="49"/>
      <c r="H5" s="49"/>
      <c r="I5" s="49"/>
      <c r="J5" s="49"/>
      <c r="K5" s="49"/>
      <c r="L5" s="49"/>
      <c r="M5" s="49"/>
      <c r="N5" s="51"/>
    </row>
    <row r="6" spans="1:17" ht="15" customHeight="1">
      <c r="A6" s="171" t="s">
        <v>61</v>
      </c>
      <c r="B6" s="50"/>
      <c r="C6" s="50"/>
      <c r="D6" s="50"/>
      <c r="E6" s="49"/>
      <c r="F6" s="49"/>
      <c r="G6" s="49"/>
      <c r="H6" s="49"/>
      <c r="I6" s="49"/>
      <c r="J6" s="49"/>
      <c r="K6" s="49"/>
      <c r="L6" s="49"/>
      <c r="M6" s="49"/>
      <c r="N6" s="51"/>
    </row>
    <row r="7" spans="1:17" ht="15" customHeight="1">
      <c r="A7" s="171" t="s">
        <v>62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  <c r="N7" s="175"/>
    </row>
    <row r="8" spans="1:17" ht="15.75" customHeight="1">
      <c r="A8" s="484" t="s">
        <v>32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 ht="15" customHeight="1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 ht="15" customHeight="1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52" t="s">
        <v>7</v>
      </c>
      <c r="M11" s="52" t="s">
        <v>6</v>
      </c>
      <c r="N11" s="471"/>
    </row>
    <row r="12" spans="1:17" ht="15" customHeight="1">
      <c r="A12" s="53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5">
        <v>13</v>
      </c>
      <c r="N12" s="56"/>
    </row>
    <row r="13" spans="1:17" ht="27.75" customHeight="1">
      <c r="A13" s="224">
        <v>1</v>
      </c>
      <c r="B13" s="225" t="s">
        <v>57</v>
      </c>
      <c r="C13" s="197" t="s">
        <v>19</v>
      </c>
      <c r="D13" s="197" t="s">
        <v>19</v>
      </c>
      <c r="E13" s="12">
        <v>325000</v>
      </c>
      <c r="F13" s="355"/>
      <c r="G13" s="355"/>
      <c r="H13" s="13">
        <f>SUM(E13/E17*100)</f>
        <v>21.666666666666668</v>
      </c>
      <c r="I13" s="13">
        <f>SUM(L13/E13*100)</f>
        <v>0</v>
      </c>
      <c r="J13" s="13">
        <f>SUM(L13/E13*100)</f>
        <v>0</v>
      </c>
      <c r="K13" s="13">
        <f>SUM(H13*J13/100)</f>
        <v>0</v>
      </c>
      <c r="L13" s="356">
        <v>0</v>
      </c>
      <c r="M13" s="137">
        <f>SUM(H13*J13/100)</f>
        <v>0</v>
      </c>
      <c r="N13" s="59"/>
      <c r="O13" s="60"/>
      <c r="P13" s="60"/>
      <c r="Q13" s="60"/>
    </row>
    <row r="14" spans="1:17" ht="27.75" customHeight="1">
      <c r="A14" s="17">
        <v>2</v>
      </c>
      <c r="B14" s="357" t="s">
        <v>174</v>
      </c>
      <c r="C14" s="62" t="s">
        <v>19</v>
      </c>
      <c r="D14" s="62" t="s">
        <v>19</v>
      </c>
      <c r="E14" s="109">
        <v>404000</v>
      </c>
      <c r="F14" s="141"/>
      <c r="G14" s="141"/>
      <c r="H14" s="111">
        <f>SUM(E14/E17*100)</f>
        <v>26.93333333333333</v>
      </c>
      <c r="I14" s="111">
        <f t="shared" ref="I14:I16" si="0">SUM(L14/E14*100)</f>
        <v>0</v>
      </c>
      <c r="J14" s="111">
        <f t="shared" ref="J14:J16" si="1">SUM(L14/E14*100)</f>
        <v>0</v>
      </c>
      <c r="K14" s="111">
        <f t="shared" ref="K14:K16" si="2">SUM(H14*J14/100)</f>
        <v>0</v>
      </c>
      <c r="L14" s="327">
        <v>0</v>
      </c>
      <c r="M14" s="112">
        <f t="shared" ref="M14:M16" si="3">SUM(H14*J14/100)</f>
        <v>0</v>
      </c>
      <c r="N14" s="59"/>
      <c r="O14" s="60"/>
      <c r="P14" s="60"/>
      <c r="Q14" s="60"/>
    </row>
    <row r="15" spans="1:17" ht="21.75" customHeight="1">
      <c r="A15" s="17">
        <v>3</v>
      </c>
      <c r="B15" s="358" t="s">
        <v>58</v>
      </c>
      <c r="C15" s="62" t="s">
        <v>19</v>
      </c>
      <c r="D15" s="62" t="s">
        <v>19</v>
      </c>
      <c r="E15" s="109">
        <v>15000</v>
      </c>
      <c r="F15" s="110"/>
      <c r="G15" s="110"/>
      <c r="H15" s="111">
        <f>SUM(E15/E17*100)</f>
        <v>1</v>
      </c>
      <c r="I15" s="111">
        <f t="shared" si="0"/>
        <v>0</v>
      </c>
      <c r="J15" s="111">
        <f t="shared" si="1"/>
        <v>0</v>
      </c>
      <c r="K15" s="111">
        <f t="shared" si="2"/>
        <v>0</v>
      </c>
      <c r="L15" s="310">
        <v>0</v>
      </c>
      <c r="M15" s="112">
        <f t="shared" si="3"/>
        <v>0</v>
      </c>
      <c r="N15" s="59"/>
      <c r="O15" s="60"/>
      <c r="P15" s="60"/>
      <c r="Q15" s="60"/>
    </row>
    <row r="16" spans="1:17" ht="27.75" customHeight="1">
      <c r="A16" s="30">
        <v>4</v>
      </c>
      <c r="B16" s="64" t="s">
        <v>175</v>
      </c>
      <c r="C16" s="354" t="s">
        <v>19</v>
      </c>
      <c r="D16" s="354" t="s">
        <v>19</v>
      </c>
      <c r="E16" s="57">
        <v>756000</v>
      </c>
      <c r="F16" s="65"/>
      <c r="G16" s="65"/>
      <c r="H16" s="31">
        <f>SUM(E16/E17*100)</f>
        <v>50.4</v>
      </c>
      <c r="I16" s="40">
        <f t="shared" si="0"/>
        <v>0</v>
      </c>
      <c r="J16" s="40">
        <f t="shared" si="1"/>
        <v>0</v>
      </c>
      <c r="K16" s="40">
        <f t="shared" si="2"/>
        <v>0</v>
      </c>
      <c r="L16" s="102">
        <v>0</v>
      </c>
      <c r="M16" s="40">
        <f t="shared" si="3"/>
        <v>0</v>
      </c>
      <c r="N16" s="63"/>
      <c r="O16" s="16"/>
      <c r="P16" s="16"/>
      <c r="Q16" s="16"/>
    </row>
    <row r="17" spans="1:13" ht="15" customHeight="1">
      <c r="A17" s="472" t="s">
        <v>18</v>
      </c>
      <c r="B17" s="473"/>
      <c r="C17" s="473"/>
      <c r="D17" s="473"/>
      <c r="E17" s="336">
        <f>SUM(E13:E16)</f>
        <v>1500000</v>
      </c>
      <c r="F17" s="337"/>
      <c r="G17" s="337"/>
      <c r="H17" s="338">
        <f>SUM(H13:H16)</f>
        <v>100</v>
      </c>
      <c r="I17" s="66">
        <f>SUM(L17/E17*100)</f>
        <v>0</v>
      </c>
      <c r="J17" s="66">
        <f>SUM(L17/E17*100)</f>
        <v>0</v>
      </c>
      <c r="K17" s="338">
        <f>SUM(K13:K16)</f>
        <v>0</v>
      </c>
      <c r="L17" s="330">
        <f>SUM(L13:L16)</f>
        <v>0</v>
      </c>
      <c r="M17" s="339">
        <f>SUM(M13:M16)</f>
        <v>0</v>
      </c>
    </row>
    <row r="18" spans="1:13" ht="15" customHeight="1"/>
    <row r="19" spans="1:13" ht="15" customHeight="1">
      <c r="J19" s="415" t="str">
        <f>'DPA SKPD'!J19</f>
        <v>Benteng, 30 April 2023</v>
      </c>
      <c r="K19" s="415"/>
      <c r="L19" s="415"/>
      <c r="M19" s="415"/>
    </row>
    <row r="20" spans="1:13" ht="15" customHeight="1">
      <c r="J20" s="470" t="s">
        <v>10</v>
      </c>
      <c r="K20" s="470"/>
      <c r="L20" s="470"/>
      <c r="M20" s="38"/>
    </row>
    <row r="21" spans="1:13" ht="15" customHeight="1">
      <c r="J21" s="415" t="s">
        <v>22</v>
      </c>
      <c r="K21" s="415"/>
      <c r="L21" s="415"/>
      <c r="M21" s="415"/>
    </row>
    <row r="22" spans="1:13" ht="15" customHeight="1">
      <c r="B22" s="67"/>
      <c r="L22" s="39"/>
      <c r="M22" s="39"/>
    </row>
    <row r="23" spans="1:13" ht="15" customHeight="1">
      <c r="L23" s="39"/>
      <c r="M23" s="39"/>
    </row>
    <row r="24" spans="1:13" ht="15" customHeight="1">
      <c r="J24" s="469" t="str">
        <f>'DPA SKPD'!J25</f>
        <v>RADEN RACHMAWATI, A.Md.Pi</v>
      </c>
      <c r="K24" s="469"/>
      <c r="L24" s="469"/>
      <c r="M24" s="469"/>
    </row>
    <row r="25" spans="1:13" ht="15" customHeight="1">
      <c r="J25" s="415" t="str">
        <f>'DPA SKPD'!J26</f>
        <v>NIP. 19781114 200701 2 016</v>
      </c>
      <c r="K25" s="415"/>
      <c r="L25" s="415"/>
      <c r="M25" s="415"/>
    </row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21" customHeight="1"/>
    <row r="68" ht="16.5" customHeight="1"/>
    <row r="69" ht="13.5" customHeight="1"/>
    <row r="70" ht="15" customHeight="1"/>
    <row r="72" ht="14.25" customHeight="1"/>
    <row r="74" ht="15" customHeight="1"/>
  </sheetData>
  <mergeCells count="28">
    <mergeCell ref="B1:M1"/>
    <mergeCell ref="B2:M2"/>
    <mergeCell ref="B3:M3"/>
    <mergeCell ref="J8:L8"/>
    <mergeCell ref="B9:B11"/>
    <mergeCell ref="A5:B5"/>
    <mergeCell ref="A8:B8"/>
    <mergeCell ref="G9:G11"/>
    <mergeCell ref="N9:N11"/>
    <mergeCell ref="C9:D9"/>
    <mergeCell ref="L10:M10"/>
    <mergeCell ref="H9:H11"/>
    <mergeCell ref="J19:M19"/>
    <mergeCell ref="A17:D17"/>
    <mergeCell ref="A9:A11"/>
    <mergeCell ref="J10:J11"/>
    <mergeCell ref="K9:M9"/>
    <mergeCell ref="C10:C11"/>
    <mergeCell ref="E9:E11"/>
    <mergeCell ref="D10:D11"/>
    <mergeCell ref="I9:J9"/>
    <mergeCell ref="F9:F11"/>
    <mergeCell ref="I10:I11"/>
    <mergeCell ref="J25:M25"/>
    <mergeCell ref="J24:M24"/>
    <mergeCell ref="J20:L20"/>
    <mergeCell ref="J21:M21"/>
    <mergeCell ref="K10:K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F1" workbookViewId="0">
      <selection activeCell="L13" sqref="L13"/>
    </sheetView>
  </sheetViews>
  <sheetFormatPr defaultColWidth="10" defaultRowHeight="15"/>
  <cols>
    <col min="1" max="1" width="4.28515625" customWidth="1"/>
    <col min="2" max="2" width="44.140625" customWidth="1"/>
    <col min="3" max="3" width="14.2851562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6.42578125" customWidth="1"/>
    <col min="12" max="12" width="14" customWidth="1"/>
    <col min="13" max="13" width="6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483" t="s">
        <v>29</v>
      </c>
      <c r="B5" s="48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88</v>
      </c>
      <c r="B6" s="196"/>
      <c r="C6" s="196"/>
      <c r="D6" s="196"/>
      <c r="E6" s="194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130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94" t="s">
        <v>7</v>
      </c>
      <c r="M11" s="94" t="s">
        <v>6</v>
      </c>
      <c r="N11" s="471"/>
    </row>
    <row r="12" spans="1:17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5.5" customHeight="1">
      <c r="A13" s="140">
        <v>1</v>
      </c>
      <c r="B13" s="381" t="s">
        <v>180</v>
      </c>
      <c r="C13" s="89" t="s">
        <v>19</v>
      </c>
      <c r="D13" s="89" t="s">
        <v>19</v>
      </c>
      <c r="E13" s="18">
        <v>1300000</v>
      </c>
      <c r="F13" s="20"/>
      <c r="G13" s="20"/>
      <c r="H13" s="19">
        <f>E13/E14*100</f>
        <v>100</v>
      </c>
      <c r="I13" s="19">
        <f>L13/E13*100</f>
        <v>100</v>
      </c>
      <c r="J13" s="19">
        <f>L13/E13*100</f>
        <v>100</v>
      </c>
      <c r="K13" s="19">
        <f>H13*I13/100</f>
        <v>100</v>
      </c>
      <c r="L13" s="18">
        <v>1300000</v>
      </c>
      <c r="M13" s="61">
        <f t="shared" ref="M13" si="0">SUM(H13*J13/100)</f>
        <v>100</v>
      </c>
      <c r="N13" s="108"/>
      <c r="O13" s="16"/>
      <c r="P13" s="16"/>
      <c r="Q13" s="16"/>
    </row>
    <row r="14" spans="1:17">
      <c r="A14" s="472" t="s">
        <v>18</v>
      </c>
      <c r="B14" s="473"/>
      <c r="C14" s="473"/>
      <c r="D14" s="485"/>
      <c r="E14" s="330">
        <f>SUM(E13:E13)</f>
        <v>1300000</v>
      </c>
      <c r="F14" s="340"/>
      <c r="G14" s="340"/>
      <c r="H14" s="333">
        <f>SUM(H13:H13)</f>
        <v>100</v>
      </c>
      <c r="I14" s="66">
        <f>L14/E14*100</f>
        <v>100</v>
      </c>
      <c r="J14" s="66">
        <f>L14/E14*100</f>
        <v>100</v>
      </c>
      <c r="K14" s="66">
        <f>SUM(K13:K13)</f>
        <v>100</v>
      </c>
      <c r="L14" s="330">
        <f>SUM(L13:L13)</f>
        <v>1300000</v>
      </c>
      <c r="M14" s="339">
        <f>SUM(M13:M13)</f>
        <v>100</v>
      </c>
    </row>
    <row r="15" spans="1:17" ht="12.75" customHeight="1"/>
    <row r="16" spans="1:17" ht="15.75">
      <c r="J16" s="415" t="str">
        <f>'DPA SKPD'!J19</f>
        <v>Benteng, 30 April 2023</v>
      </c>
      <c r="K16" s="415"/>
      <c r="L16" s="415"/>
      <c r="M16" s="415"/>
    </row>
    <row r="17" spans="10:13" ht="21.75" customHeight="1">
      <c r="J17" s="470" t="s">
        <v>10</v>
      </c>
      <c r="K17" s="470"/>
      <c r="L17" s="470"/>
      <c r="M17" s="38"/>
    </row>
    <row r="18" spans="10:13" ht="15.75">
      <c r="J18" s="415" t="s">
        <v>22</v>
      </c>
      <c r="K18" s="415"/>
      <c r="L18" s="415"/>
      <c r="M18" s="415"/>
    </row>
    <row r="19" spans="10:13" ht="15.75">
      <c r="L19" s="39"/>
      <c r="M19" s="39"/>
    </row>
    <row r="20" spans="10:13" ht="15.75">
      <c r="L20" s="39"/>
      <c r="M20" s="39"/>
    </row>
    <row r="21" spans="10:13" ht="15.75">
      <c r="L21" s="39"/>
      <c r="M21" s="39"/>
    </row>
    <row r="22" spans="10:13" ht="15.75">
      <c r="J22" s="469" t="str">
        <f>'Tatausaha BMD'!J24:M24</f>
        <v>ANDI LISMAKIAH TOLA, S.Sos</v>
      </c>
      <c r="K22" s="469"/>
      <c r="L22" s="469"/>
      <c r="M22" s="469"/>
    </row>
    <row r="23" spans="10:13" ht="15.75">
      <c r="J23" s="415" t="str">
        <f>'Tatausaha BMD'!J25:M25</f>
        <v>NIP. 19671221 199102 2 002</v>
      </c>
      <c r="K23" s="415"/>
      <c r="L23" s="415"/>
      <c r="M23" s="415"/>
    </row>
  </sheetData>
  <mergeCells count="28">
    <mergeCell ref="B1:M1"/>
    <mergeCell ref="B2:M2"/>
    <mergeCell ref="B3:M3"/>
    <mergeCell ref="A5:B5"/>
    <mergeCell ref="F9:F11"/>
    <mergeCell ref="J8:L8"/>
    <mergeCell ref="A8:B8"/>
    <mergeCell ref="H9:H11"/>
    <mergeCell ref="K9:M9"/>
    <mergeCell ref="B9:B11"/>
    <mergeCell ref="A9:A11"/>
    <mergeCell ref="J10:J11"/>
    <mergeCell ref="G9:G11"/>
    <mergeCell ref="J23:M23"/>
    <mergeCell ref="J22:M22"/>
    <mergeCell ref="C10:C11"/>
    <mergeCell ref="I9:J9"/>
    <mergeCell ref="N9:N11"/>
    <mergeCell ref="J16:M16"/>
    <mergeCell ref="J18:M18"/>
    <mergeCell ref="A14:D14"/>
    <mergeCell ref="J17:L17"/>
    <mergeCell ref="C9:D9"/>
    <mergeCell ref="K10:K11"/>
    <mergeCell ref="L10:M10"/>
    <mergeCell ref="E9:E11"/>
    <mergeCell ref="D10:D11"/>
    <mergeCell ref="I10:I11"/>
  </mergeCells>
  <pageMargins left="0.70866141732283472" right="0.70866141732283472" top="0.74803149606299213" bottom="0.74803149606299213" header="0.31496062992125984" footer="0.31496062992125984"/>
  <pageSetup paperSize="5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F3" zoomScale="90" zoomScaleNormal="90" workbookViewId="0">
      <selection activeCell="L16" sqref="L16"/>
    </sheetView>
  </sheetViews>
  <sheetFormatPr defaultColWidth="10" defaultRowHeight="15"/>
  <cols>
    <col min="1" max="1" width="4.28515625" customWidth="1"/>
    <col min="2" max="2" width="47.5703125" customWidth="1"/>
    <col min="3" max="3" width="12.85546875" customWidth="1"/>
    <col min="4" max="4" width="12.7109375" customWidth="1"/>
    <col min="5" max="7" width="13.42578125" customWidth="1"/>
    <col min="8" max="8" width="8.42578125" customWidth="1"/>
    <col min="9" max="9" width="8" customWidth="1"/>
    <col min="10" max="10" width="16.5703125" customWidth="1"/>
    <col min="11" max="11" width="6.85546875" customWidth="1"/>
    <col min="12" max="12" width="14" customWidth="1"/>
    <col min="13" max="13" width="7.1406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483" t="s">
        <v>29</v>
      </c>
      <c r="B5" s="48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88</v>
      </c>
      <c r="B6" s="196"/>
      <c r="C6" s="196"/>
      <c r="D6" s="92"/>
      <c r="E6" s="91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89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 ht="16.5" customHeight="1">
      <c r="A8" s="416" t="s">
        <v>32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94" t="s">
        <v>7</v>
      </c>
      <c r="M11" s="94" t="s">
        <v>6</v>
      </c>
      <c r="N11" s="471"/>
    </row>
    <row r="12" spans="1:17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2.5" customHeight="1">
      <c r="A13" s="140">
        <v>1</v>
      </c>
      <c r="B13" s="191" t="s">
        <v>90</v>
      </c>
      <c r="C13" s="89" t="s">
        <v>19</v>
      </c>
      <c r="D13" s="89" t="s">
        <v>19</v>
      </c>
      <c r="E13" s="18">
        <v>3914000</v>
      </c>
      <c r="F13" s="141"/>
      <c r="G13" s="141"/>
      <c r="H13" s="19">
        <f>SUM(E13/E16*100)</f>
        <v>3.7679722359940508</v>
      </c>
      <c r="I13" s="19">
        <f>SUM(L13/E13*100)</f>
        <v>6.2276443536024528</v>
      </c>
      <c r="J13" s="19">
        <f t="shared" ref="J13:J15" si="0">SUM(L13/E13*100)</f>
        <v>6.2276443536024528</v>
      </c>
      <c r="K13" s="19">
        <f t="shared" ref="K13:K14" si="1">SUM(H13*I13/100)</f>
        <v>0.23465591020019161</v>
      </c>
      <c r="L13" s="18">
        <v>243750</v>
      </c>
      <c r="M13" s="61">
        <f t="shared" ref="M13:M15" si="2">SUM(H13*J13/100)</f>
        <v>0.23465591020019161</v>
      </c>
      <c r="N13" s="59"/>
      <c r="O13" s="60"/>
      <c r="P13" s="60"/>
      <c r="Q13" s="60"/>
    </row>
    <row r="14" spans="1:17" ht="22.5" customHeight="1">
      <c r="A14" s="140">
        <v>2</v>
      </c>
      <c r="B14" s="191" t="s">
        <v>91</v>
      </c>
      <c r="C14" s="89" t="s">
        <v>19</v>
      </c>
      <c r="D14" s="89" t="s">
        <v>19</v>
      </c>
      <c r="E14" s="18">
        <v>74161500</v>
      </c>
      <c r="F14" s="141"/>
      <c r="G14" s="141"/>
      <c r="H14" s="19">
        <f>SUM(E14/E16*100)</f>
        <v>71.394602192047202</v>
      </c>
      <c r="I14" s="111">
        <f t="shared" ref="I14:I15" si="3">SUM(L14/E14*100)</f>
        <v>22.152878515132514</v>
      </c>
      <c r="J14" s="111">
        <f t="shared" si="0"/>
        <v>22.152878515132514</v>
      </c>
      <c r="K14" s="19">
        <f t="shared" si="1"/>
        <v>15.815959489966351</v>
      </c>
      <c r="L14" s="18">
        <v>16428907</v>
      </c>
      <c r="M14" s="112">
        <f t="shared" si="2"/>
        <v>15.815959489966351</v>
      </c>
      <c r="N14" s="59"/>
      <c r="O14" s="60"/>
      <c r="P14" s="60"/>
      <c r="Q14" s="60"/>
    </row>
    <row r="15" spans="1:17" ht="22.5" customHeight="1">
      <c r="A15" s="155">
        <v>3</v>
      </c>
      <c r="B15" s="239" t="s">
        <v>92</v>
      </c>
      <c r="C15" s="89" t="s">
        <v>19</v>
      </c>
      <c r="D15" s="89" t="s">
        <v>19</v>
      </c>
      <c r="E15" s="57">
        <v>25800000</v>
      </c>
      <c r="F15" s="65"/>
      <c r="G15" s="65"/>
      <c r="H15" s="111">
        <f>SUM(E15/E16*100)</f>
        <v>24.83742557195874</v>
      </c>
      <c r="I15" s="111">
        <f t="shared" si="3"/>
        <v>19.251255813953488</v>
      </c>
      <c r="J15" s="111">
        <f t="shared" si="0"/>
        <v>19.251255813953488</v>
      </c>
      <c r="K15" s="111">
        <f t="shared" ref="K15" si="4">SUM(H15*I15/100)</f>
        <v>4.7815163344580771</v>
      </c>
      <c r="L15" s="109">
        <v>4966824</v>
      </c>
      <c r="M15" s="112">
        <f t="shared" si="2"/>
        <v>4.7815163344580771</v>
      </c>
      <c r="N15" s="108"/>
      <c r="O15" s="16"/>
      <c r="P15" s="16"/>
      <c r="Q15" s="16"/>
    </row>
    <row r="16" spans="1:17">
      <c r="A16" s="472" t="s">
        <v>18</v>
      </c>
      <c r="B16" s="473"/>
      <c r="C16" s="473"/>
      <c r="D16" s="485"/>
      <c r="E16" s="330">
        <f>SUM(E13:E15)</f>
        <v>103875500</v>
      </c>
      <c r="F16" s="340"/>
      <c r="G16" s="340"/>
      <c r="H16" s="333">
        <f>SUM(H13:H15)</f>
        <v>100</v>
      </c>
      <c r="I16" s="66">
        <f>SUM(L16/E16*100)</f>
        <v>20.832131734624625</v>
      </c>
      <c r="J16" s="66">
        <f t="shared" ref="J16" si="5">SUM(L16/E16*100)</f>
        <v>20.832131734624625</v>
      </c>
      <c r="K16" s="333">
        <f>SUM(K13:K15)</f>
        <v>20.832131734624618</v>
      </c>
      <c r="L16" s="330">
        <f>SUM(L13:L15)</f>
        <v>21639481</v>
      </c>
      <c r="M16" s="339">
        <f>SUM(M13:M15)</f>
        <v>20.832131734624618</v>
      </c>
    </row>
    <row r="17" spans="8:13" ht="12.75" customHeight="1"/>
    <row r="18" spans="8:13" ht="15.75">
      <c r="J18" s="415" t="str">
        <f>'DPA SKPD'!J19</f>
        <v>Benteng, 30 April 2023</v>
      </c>
      <c r="K18" s="415"/>
      <c r="L18" s="415"/>
      <c r="M18" s="415"/>
    </row>
    <row r="19" spans="8:13" ht="15.75" customHeight="1">
      <c r="J19" s="470" t="s">
        <v>10</v>
      </c>
      <c r="K19" s="470"/>
      <c r="L19" s="470"/>
      <c r="M19" s="38"/>
    </row>
    <row r="20" spans="8:13" ht="15.75">
      <c r="J20" s="415" t="s">
        <v>22</v>
      </c>
      <c r="K20" s="415"/>
      <c r="L20" s="415"/>
      <c r="M20" s="415"/>
    </row>
    <row r="21" spans="8:13" ht="15.75">
      <c r="L21" s="39"/>
      <c r="M21" s="39"/>
    </row>
    <row r="22" spans="8:13" ht="15.75">
      <c r="L22" s="39"/>
      <c r="M22" s="39"/>
    </row>
    <row r="23" spans="8:13" ht="15.75">
      <c r="H23" t="s">
        <v>31</v>
      </c>
      <c r="L23" s="39"/>
      <c r="M23" s="39"/>
    </row>
    <row r="24" spans="8:13" ht="15.75">
      <c r="J24" s="469" t="str">
        <f>'Tatausaha BMD'!J24:M24</f>
        <v>ANDI LISMAKIAH TOLA, S.Sos</v>
      </c>
      <c r="K24" s="469"/>
      <c r="L24" s="469"/>
      <c r="M24" s="469"/>
    </row>
    <row r="25" spans="8:13" ht="15.75">
      <c r="J25" s="415" t="str">
        <f>'Tatausaha BMD'!J25:M25</f>
        <v>NIP. 19671221 199102 2 002</v>
      </c>
      <c r="K25" s="415"/>
      <c r="L25" s="415"/>
      <c r="M25" s="415"/>
    </row>
  </sheetData>
  <mergeCells count="28">
    <mergeCell ref="B1:M1"/>
    <mergeCell ref="J18:M18"/>
    <mergeCell ref="A16:D16"/>
    <mergeCell ref="A5:B5"/>
    <mergeCell ref="A8:B8"/>
    <mergeCell ref="J8:L8"/>
    <mergeCell ref="A9:A11"/>
    <mergeCell ref="H9:H11"/>
    <mergeCell ref="I9:J9"/>
    <mergeCell ref="I10:I11"/>
    <mergeCell ref="C10:C11"/>
    <mergeCell ref="D10:D11"/>
    <mergeCell ref="J25:M25"/>
    <mergeCell ref="J24:M24"/>
    <mergeCell ref="J20:M20"/>
    <mergeCell ref="B2:M2"/>
    <mergeCell ref="N9:N11"/>
    <mergeCell ref="J19:L19"/>
    <mergeCell ref="G9:G11"/>
    <mergeCell ref="K9:M9"/>
    <mergeCell ref="B3:M3"/>
    <mergeCell ref="J10:J11"/>
    <mergeCell ref="B9:B11"/>
    <mergeCell ref="C9:D9"/>
    <mergeCell ref="E9:E11"/>
    <mergeCell ref="F9:F11"/>
    <mergeCell ref="K10:K11"/>
    <mergeCell ref="L10:M10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F9" workbookViewId="0">
      <selection activeCell="L21" sqref="L21"/>
    </sheetView>
  </sheetViews>
  <sheetFormatPr defaultColWidth="10" defaultRowHeight="15"/>
  <cols>
    <col min="1" max="1" width="4.28515625" customWidth="1"/>
    <col min="2" max="2" width="44.28515625" customWidth="1"/>
    <col min="3" max="3" width="13.85546875" customWidth="1"/>
    <col min="4" max="4" width="14.1406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6.42578125" customWidth="1"/>
    <col min="12" max="12" width="13.140625" customWidth="1"/>
    <col min="13" max="13" width="7.425781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483" t="s">
        <v>29</v>
      </c>
      <c r="B5" s="48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88</v>
      </c>
      <c r="B6" s="196"/>
      <c r="C6" s="196"/>
      <c r="D6" s="92"/>
      <c r="E6" s="91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93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500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500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42" t="s">
        <v>7</v>
      </c>
      <c r="M11" s="142" t="s">
        <v>6</v>
      </c>
      <c r="N11" s="500"/>
    </row>
    <row r="12" spans="1:17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143"/>
    </row>
    <row r="13" spans="1:17" ht="25.5">
      <c r="A13" s="140">
        <v>1</v>
      </c>
      <c r="B13" s="192" t="s">
        <v>59</v>
      </c>
      <c r="C13" s="89" t="s">
        <v>19</v>
      </c>
      <c r="D13" s="89" t="s">
        <v>19</v>
      </c>
      <c r="E13" s="18">
        <v>3960000</v>
      </c>
      <c r="F13" s="20"/>
      <c r="G13" s="20"/>
      <c r="H13" s="19">
        <f>SUM(E13/E22*100)</f>
        <v>2.484799427743162</v>
      </c>
      <c r="I13" s="19">
        <f>SUM(L13/E13*100)</f>
        <v>0</v>
      </c>
      <c r="J13" s="19">
        <f>SUM(L13/E13*100)</f>
        <v>0</v>
      </c>
      <c r="K13" s="19">
        <f>SUM(H13*I13/100)</f>
        <v>0</v>
      </c>
      <c r="L13" s="324">
        <v>0</v>
      </c>
      <c r="M13" s="19">
        <f>SUM(H13*J13/100)</f>
        <v>0</v>
      </c>
      <c r="N13" s="16"/>
      <c r="O13" s="16"/>
      <c r="P13" s="16"/>
      <c r="Q13" s="16"/>
    </row>
    <row r="14" spans="1:17" ht="25.5">
      <c r="A14" s="140">
        <v>2</v>
      </c>
      <c r="B14" s="381" t="s">
        <v>181</v>
      </c>
      <c r="C14" s="89" t="s">
        <v>19</v>
      </c>
      <c r="D14" s="89" t="s">
        <v>19</v>
      </c>
      <c r="E14" s="109">
        <v>3591000</v>
      </c>
      <c r="F14" s="110"/>
      <c r="G14" s="110"/>
      <c r="H14" s="111">
        <f>SUM(E14/E22*100)</f>
        <v>2.2532612992489129</v>
      </c>
      <c r="I14" s="111">
        <f t="shared" ref="I14:I21" si="0">SUM(L14/E14*100)</f>
        <v>0</v>
      </c>
      <c r="J14" s="111">
        <f t="shared" ref="J14:J21" si="1">SUM(L14/E14*100)</f>
        <v>0</v>
      </c>
      <c r="K14" s="111">
        <f t="shared" ref="K14:K21" si="2">SUM(H14*I14/100)</f>
        <v>0</v>
      </c>
      <c r="L14" s="324">
        <v>0</v>
      </c>
      <c r="M14" s="111">
        <f t="shared" ref="M14:M21" si="3">SUM(H14*J14/100)</f>
        <v>0</v>
      </c>
      <c r="N14" s="16"/>
      <c r="O14" s="16"/>
      <c r="P14" s="16"/>
      <c r="Q14" s="16"/>
    </row>
    <row r="15" spans="1:17" ht="25.5">
      <c r="A15" s="140">
        <v>3</v>
      </c>
      <c r="B15" s="381" t="s">
        <v>182</v>
      </c>
      <c r="C15" s="89" t="s">
        <v>19</v>
      </c>
      <c r="D15" s="89" t="s">
        <v>19</v>
      </c>
      <c r="E15" s="109">
        <v>6330000</v>
      </c>
      <c r="F15" s="110"/>
      <c r="G15" s="110"/>
      <c r="H15" s="111">
        <f>SUM(E15/E22*100)</f>
        <v>3.9719142367712665</v>
      </c>
      <c r="I15" s="111">
        <f t="shared" si="0"/>
        <v>0</v>
      </c>
      <c r="J15" s="111">
        <f t="shared" si="1"/>
        <v>0</v>
      </c>
      <c r="K15" s="111">
        <f t="shared" si="2"/>
        <v>0</v>
      </c>
      <c r="L15" s="324">
        <v>0</v>
      </c>
      <c r="M15" s="111">
        <f t="shared" si="3"/>
        <v>0</v>
      </c>
      <c r="N15" s="16"/>
      <c r="O15" s="16"/>
      <c r="P15" s="16"/>
      <c r="Q15" s="16"/>
    </row>
    <row r="16" spans="1:17">
      <c r="A16" s="140">
        <v>4</v>
      </c>
      <c r="B16" s="381" t="s">
        <v>183</v>
      </c>
      <c r="C16" s="89" t="s">
        <v>19</v>
      </c>
      <c r="D16" s="89" t="s">
        <v>19</v>
      </c>
      <c r="E16" s="109">
        <v>27600000</v>
      </c>
      <c r="F16" s="110"/>
      <c r="G16" s="110"/>
      <c r="H16" s="111">
        <f>SUM(E16/E22*100)</f>
        <v>17.318299041846281</v>
      </c>
      <c r="I16" s="111">
        <f t="shared" si="0"/>
        <v>33.333333333333329</v>
      </c>
      <c r="J16" s="111">
        <f t="shared" si="1"/>
        <v>33.333333333333329</v>
      </c>
      <c r="K16" s="111">
        <f t="shared" si="2"/>
        <v>5.7727663472820927</v>
      </c>
      <c r="L16" s="324">
        <v>9200000</v>
      </c>
      <c r="M16" s="111">
        <f t="shared" si="3"/>
        <v>5.7727663472820927</v>
      </c>
      <c r="N16" s="16"/>
      <c r="O16" s="16"/>
      <c r="P16" s="16"/>
      <c r="Q16" s="16"/>
    </row>
    <row r="17" spans="1:17" ht="24.75" customHeight="1">
      <c r="A17" s="140">
        <v>5</v>
      </c>
      <c r="B17" s="381" t="s">
        <v>184</v>
      </c>
      <c r="C17" s="89" t="s">
        <v>19</v>
      </c>
      <c r="D17" s="89" t="s">
        <v>19</v>
      </c>
      <c r="E17" s="106">
        <v>85800000</v>
      </c>
      <c r="F17" s="107"/>
      <c r="G17" s="107"/>
      <c r="H17" s="111">
        <f>SUM(E17/E22*100)</f>
        <v>53.837320934435176</v>
      </c>
      <c r="I17" s="111">
        <f t="shared" si="0"/>
        <v>30.536130536130536</v>
      </c>
      <c r="J17" s="111">
        <f t="shared" si="1"/>
        <v>30.536130536130536</v>
      </c>
      <c r="K17" s="111">
        <f t="shared" si="2"/>
        <v>16.439834597694656</v>
      </c>
      <c r="L17" s="324">
        <v>26200000</v>
      </c>
      <c r="M17" s="111">
        <f t="shared" si="3"/>
        <v>16.439834597694656</v>
      </c>
      <c r="N17" s="16"/>
      <c r="O17" s="16"/>
      <c r="P17" s="16"/>
      <c r="Q17" s="16"/>
    </row>
    <row r="18" spans="1:17" ht="18.75" customHeight="1">
      <c r="A18" s="140">
        <v>6</v>
      </c>
      <c r="B18" s="192" t="s">
        <v>138</v>
      </c>
      <c r="C18" s="89" t="s">
        <v>19</v>
      </c>
      <c r="D18" s="89" t="s">
        <v>19</v>
      </c>
      <c r="E18" s="109">
        <v>18000000</v>
      </c>
      <c r="F18" s="110"/>
      <c r="G18" s="110"/>
      <c r="H18" s="111">
        <f>SUM(E18/E22*100)</f>
        <v>11.294542853378008</v>
      </c>
      <c r="I18" s="111">
        <f t="shared" si="0"/>
        <v>33.333333333333329</v>
      </c>
      <c r="J18" s="111">
        <f t="shared" si="1"/>
        <v>33.333333333333329</v>
      </c>
      <c r="K18" s="111">
        <f t="shared" si="2"/>
        <v>3.7648476177926686</v>
      </c>
      <c r="L18" s="324">
        <v>6000000</v>
      </c>
      <c r="M18" s="111">
        <f t="shared" si="3"/>
        <v>3.7648476177926686</v>
      </c>
      <c r="N18" s="16"/>
      <c r="O18" s="16"/>
      <c r="P18" s="16"/>
      <c r="Q18" s="16"/>
    </row>
    <row r="19" spans="1:17" ht="17.25" customHeight="1">
      <c r="A19" s="140">
        <v>7</v>
      </c>
      <c r="B19" s="192" t="s">
        <v>94</v>
      </c>
      <c r="C19" s="89" t="s">
        <v>19</v>
      </c>
      <c r="D19" s="89" t="s">
        <v>19</v>
      </c>
      <c r="E19" s="109">
        <v>9000000</v>
      </c>
      <c r="F19" s="110"/>
      <c r="G19" s="110"/>
      <c r="H19" s="111">
        <f>SUM(E19/E22*100)</f>
        <v>5.6472714266890041</v>
      </c>
      <c r="I19" s="111">
        <f t="shared" si="0"/>
        <v>33.333333333333329</v>
      </c>
      <c r="J19" s="111">
        <f t="shared" si="1"/>
        <v>33.333333333333329</v>
      </c>
      <c r="K19" s="111">
        <f t="shared" si="2"/>
        <v>1.8824238088963343</v>
      </c>
      <c r="L19" s="324">
        <v>3000000</v>
      </c>
      <c r="M19" s="111">
        <f t="shared" si="3"/>
        <v>1.8824238088963343</v>
      </c>
      <c r="N19" s="16"/>
      <c r="O19" s="16"/>
      <c r="P19" s="16"/>
      <c r="Q19" s="16"/>
    </row>
    <row r="20" spans="1:17" ht="17.25" customHeight="1">
      <c r="A20" s="140">
        <v>8</v>
      </c>
      <c r="B20" s="381" t="s">
        <v>185</v>
      </c>
      <c r="C20" s="89" t="s">
        <v>19</v>
      </c>
      <c r="D20" s="89" t="s">
        <v>19</v>
      </c>
      <c r="E20" s="109">
        <v>1200000</v>
      </c>
      <c r="F20" s="110"/>
      <c r="G20" s="110"/>
      <c r="H20" s="111">
        <f>SUM(E20/E22*100)</f>
        <v>0.75296952355853397</v>
      </c>
      <c r="I20" s="111">
        <f t="shared" si="0"/>
        <v>33.333333333333329</v>
      </c>
      <c r="J20" s="111">
        <f t="shared" si="1"/>
        <v>33.333333333333329</v>
      </c>
      <c r="K20" s="111">
        <f t="shared" si="2"/>
        <v>0.25098984118617795</v>
      </c>
      <c r="L20" s="324">
        <v>400000</v>
      </c>
      <c r="M20" s="111">
        <f t="shared" si="3"/>
        <v>0.25098984118617795</v>
      </c>
      <c r="N20" s="16"/>
      <c r="O20" s="16"/>
      <c r="P20" s="16"/>
      <c r="Q20" s="16"/>
    </row>
    <row r="21" spans="1:17" ht="24.75" customHeight="1">
      <c r="A21" s="140">
        <v>9</v>
      </c>
      <c r="B21" s="192" t="s">
        <v>95</v>
      </c>
      <c r="C21" s="323" t="s">
        <v>19</v>
      </c>
      <c r="D21" s="323" t="s">
        <v>19</v>
      </c>
      <c r="E21" s="109">
        <v>3888000</v>
      </c>
      <c r="F21" s="110"/>
      <c r="G21" s="110"/>
      <c r="H21" s="111">
        <f>SUM(E21/E22*100)</f>
        <v>2.4396212563296502</v>
      </c>
      <c r="I21" s="111">
        <f t="shared" si="0"/>
        <v>0</v>
      </c>
      <c r="J21" s="111">
        <f t="shared" si="1"/>
        <v>0</v>
      </c>
      <c r="K21" s="111">
        <f t="shared" si="2"/>
        <v>0</v>
      </c>
      <c r="L21" s="324">
        <v>0</v>
      </c>
      <c r="M21" s="111">
        <f t="shared" si="3"/>
        <v>0</v>
      </c>
      <c r="N21" s="16"/>
      <c r="O21" s="16"/>
      <c r="P21" s="16"/>
      <c r="Q21" s="16"/>
    </row>
    <row r="22" spans="1:17">
      <c r="A22" s="472" t="s">
        <v>18</v>
      </c>
      <c r="B22" s="473"/>
      <c r="C22" s="473"/>
      <c r="D22" s="485"/>
      <c r="E22" s="330">
        <f>SUM(E13:E21)</f>
        <v>159369000</v>
      </c>
      <c r="F22" s="340"/>
      <c r="G22" s="340"/>
      <c r="H22" s="333">
        <f>SUM(H13:H21)</f>
        <v>99.999999999999986</v>
      </c>
      <c r="I22" s="66">
        <f>SUM(L22/E22*100)</f>
        <v>28.110862212851934</v>
      </c>
      <c r="J22" s="66">
        <f>SUM(L22/E22*100)</f>
        <v>28.110862212851934</v>
      </c>
      <c r="K22" s="333">
        <f>SUM(K13:K21)</f>
        <v>28.110862212851931</v>
      </c>
      <c r="L22" s="341">
        <f>SUM(L13:L21)</f>
        <v>44800000</v>
      </c>
      <c r="M22" s="333">
        <f>SUM(M13:M21)</f>
        <v>28.110862212851931</v>
      </c>
    </row>
    <row r="23" spans="1:17" ht="29.25" customHeight="1"/>
    <row r="24" spans="1:17" ht="15.75">
      <c r="J24" s="415" t="str">
        <f>'DPA SKPD'!J19</f>
        <v>Benteng, 30 April 2023</v>
      </c>
      <c r="K24" s="415"/>
      <c r="L24" s="415"/>
      <c r="M24" s="415"/>
    </row>
    <row r="25" spans="1:17" ht="21.75" customHeight="1">
      <c r="J25" s="470" t="s">
        <v>10</v>
      </c>
      <c r="K25" s="470"/>
      <c r="L25" s="470"/>
      <c r="M25" s="38"/>
    </row>
    <row r="26" spans="1:17" ht="15.75">
      <c r="J26" s="415" t="s">
        <v>22</v>
      </c>
      <c r="K26" s="415"/>
      <c r="L26" s="415"/>
      <c r="M26" s="415"/>
    </row>
    <row r="27" spans="1:17" ht="15.75">
      <c r="L27" s="39"/>
      <c r="M27" s="39"/>
    </row>
    <row r="28" spans="1:17" ht="15.75">
      <c r="L28" s="39"/>
      <c r="M28" s="39"/>
    </row>
    <row r="29" spans="1:17" ht="15.75">
      <c r="L29" s="39"/>
      <c r="M29" s="39"/>
    </row>
    <row r="30" spans="1:17" ht="15.75">
      <c r="J30" s="469" t="str">
        <f>'air&amp;listrik'!J24:M24</f>
        <v>ANDI LISMAKIAH TOLA, S.Sos</v>
      </c>
      <c r="K30" s="469"/>
      <c r="L30" s="469"/>
      <c r="M30" s="469"/>
    </row>
    <row r="31" spans="1:17" ht="15.75">
      <c r="J31" s="415" t="str">
        <f>'surat menyurat'!J23:M23</f>
        <v>NIP. 19671221 199102 2 002</v>
      </c>
      <c r="K31" s="415"/>
      <c r="L31" s="415"/>
      <c r="M31" s="415"/>
    </row>
  </sheetData>
  <mergeCells count="28">
    <mergeCell ref="B1:M1"/>
    <mergeCell ref="J24:M24"/>
    <mergeCell ref="A22:D22"/>
    <mergeCell ref="A5:B5"/>
    <mergeCell ref="A8:B8"/>
    <mergeCell ref="J8:L8"/>
    <mergeCell ref="A9:A11"/>
    <mergeCell ref="H9:H11"/>
    <mergeCell ref="I9:J9"/>
    <mergeCell ref="I10:I11"/>
    <mergeCell ref="C10:C11"/>
    <mergeCell ref="D10:D11"/>
    <mergeCell ref="J31:M31"/>
    <mergeCell ref="J30:M30"/>
    <mergeCell ref="J26:M26"/>
    <mergeCell ref="B2:M2"/>
    <mergeCell ref="N9:N11"/>
    <mergeCell ref="J25:L25"/>
    <mergeCell ref="G9:G11"/>
    <mergeCell ref="K9:M9"/>
    <mergeCell ref="B3:M3"/>
    <mergeCell ref="J10:J11"/>
    <mergeCell ref="B9:B11"/>
    <mergeCell ref="C9:D9"/>
    <mergeCell ref="E9:E11"/>
    <mergeCell ref="F9:F11"/>
    <mergeCell ref="K10:K11"/>
    <mergeCell ref="L10:M10"/>
  </mergeCells>
  <pageMargins left="0.70866141732283472" right="0.70866141732283472" top="0.74803149606299213" bottom="0.74803149606299213" header="0.31496062992125984" footer="0.31496062992125984"/>
  <pageSetup paperSize="5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F3" workbookViewId="0">
      <selection activeCell="L17" sqref="L17"/>
    </sheetView>
  </sheetViews>
  <sheetFormatPr defaultColWidth="10" defaultRowHeight="15"/>
  <cols>
    <col min="1" max="1" width="4.28515625" customWidth="1"/>
    <col min="2" max="2" width="44.42578125" customWidth="1"/>
    <col min="3" max="3" width="13.42578125" customWidth="1"/>
    <col min="4" max="4" width="13" customWidth="1"/>
    <col min="5" max="6" width="13.42578125" customWidth="1"/>
    <col min="7" max="7" width="13" customWidth="1"/>
    <col min="8" max="8" width="8.42578125" customWidth="1"/>
    <col min="9" max="9" width="6.7109375" customWidth="1"/>
    <col min="10" max="10" width="16.5703125" customWidth="1"/>
    <col min="11" max="11" width="6.42578125" customWidth="1"/>
    <col min="12" max="12" width="14" customWidth="1"/>
    <col min="13" max="13" width="6.570312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7" ht="15.75">
      <c r="A5" s="483" t="s">
        <v>29</v>
      </c>
      <c r="B5" s="483"/>
      <c r="C5" s="145"/>
      <c r="D5" s="145"/>
      <c r="E5" s="144"/>
      <c r="F5" s="144"/>
      <c r="G5" s="144"/>
      <c r="H5" s="144"/>
      <c r="I5" s="144"/>
      <c r="J5" s="144"/>
      <c r="K5" s="144"/>
      <c r="L5" s="144"/>
      <c r="M5" s="144"/>
      <c r="N5" s="146"/>
    </row>
    <row r="6" spans="1:17" ht="15.75">
      <c r="A6" s="171" t="s">
        <v>96</v>
      </c>
      <c r="B6" s="145"/>
      <c r="C6" s="145"/>
      <c r="D6" s="145"/>
      <c r="E6" s="144"/>
      <c r="F6" s="144"/>
      <c r="G6" s="144"/>
      <c r="H6" s="144"/>
      <c r="I6" s="144"/>
      <c r="J6" s="144"/>
      <c r="K6" s="144"/>
      <c r="L6" s="144"/>
      <c r="M6" s="144"/>
      <c r="N6" s="146"/>
    </row>
    <row r="7" spans="1:17" ht="15.75">
      <c r="A7" s="171" t="s">
        <v>97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 ht="16.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47" t="s">
        <v>7</v>
      </c>
      <c r="M11" s="147" t="s">
        <v>6</v>
      </c>
      <c r="N11" s="471"/>
    </row>
    <row r="12" spans="1:17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>
      <c r="A13" s="140">
        <v>1</v>
      </c>
      <c r="B13" s="181" t="s">
        <v>139</v>
      </c>
      <c r="C13" s="89" t="s">
        <v>19</v>
      </c>
      <c r="D13" s="89" t="s">
        <v>19</v>
      </c>
      <c r="E13" s="169">
        <v>4000000</v>
      </c>
      <c r="F13" s="110"/>
      <c r="G13" s="110"/>
      <c r="H13" s="111">
        <f>E13/E18*100</f>
        <v>2.7931010404301375</v>
      </c>
      <c r="I13" s="19">
        <f>L13/E13*100</f>
        <v>23.387499999999999</v>
      </c>
      <c r="J13" s="19">
        <f>L13/E13*100</f>
        <v>23.387499999999999</v>
      </c>
      <c r="K13" s="19">
        <f t="shared" ref="K13:K16" si="0">SUM(H13*I13/100)</f>
        <v>0.65323650583059845</v>
      </c>
      <c r="L13" s="18">
        <v>935500</v>
      </c>
      <c r="M13" s="112">
        <f t="shared" ref="M13:M17" si="1">SUM(H13*J13/100)</f>
        <v>0.65323650583059845</v>
      </c>
      <c r="N13" s="113"/>
      <c r="O13" s="16"/>
      <c r="P13" s="16"/>
      <c r="Q13" s="16"/>
    </row>
    <row r="14" spans="1:17" ht="25.5">
      <c r="A14" s="148">
        <v>2</v>
      </c>
      <c r="B14" s="105" t="s">
        <v>187</v>
      </c>
      <c r="C14" s="89" t="s">
        <v>19</v>
      </c>
      <c r="D14" s="89" t="s">
        <v>19</v>
      </c>
      <c r="E14" s="109">
        <v>38630000</v>
      </c>
      <c r="F14" s="110"/>
      <c r="G14" s="110"/>
      <c r="H14" s="111">
        <f>E14/E18*100</f>
        <v>26.974373297954052</v>
      </c>
      <c r="I14" s="111">
        <f t="shared" ref="I14:I16" si="2">L14/E14*100</f>
        <v>49.106911726637328</v>
      </c>
      <c r="J14" s="111">
        <f t="shared" ref="J14:J16" si="3">L14/E14*100</f>
        <v>49.106911726637328</v>
      </c>
      <c r="K14" s="19">
        <f>SUM(H14*I14/100)</f>
        <v>13.246281684239927</v>
      </c>
      <c r="L14" s="18">
        <v>18970000</v>
      </c>
      <c r="M14" s="112">
        <f t="shared" si="1"/>
        <v>13.246281684239927</v>
      </c>
      <c r="N14" s="113"/>
      <c r="O14" s="16"/>
      <c r="P14" s="16"/>
      <c r="Q14" s="16"/>
    </row>
    <row r="15" spans="1:17" ht="25.5">
      <c r="A15" s="148">
        <v>3</v>
      </c>
      <c r="B15" s="105" t="s">
        <v>98</v>
      </c>
      <c r="C15" s="89" t="s">
        <v>19</v>
      </c>
      <c r="D15" s="89" t="s">
        <v>19</v>
      </c>
      <c r="E15" s="18">
        <v>33630000</v>
      </c>
      <c r="F15" s="20"/>
      <c r="G15" s="20"/>
      <c r="H15" s="111">
        <f>E15/E18*100</f>
        <v>23.482996997416379</v>
      </c>
      <c r="I15" s="111">
        <f t="shared" si="2"/>
        <v>12.548319952423432</v>
      </c>
      <c r="J15" s="111">
        <f t="shared" si="3"/>
        <v>12.548319952423432</v>
      </c>
      <c r="K15" s="19">
        <f>SUM(H15*I15/100)</f>
        <v>2.946721597653795</v>
      </c>
      <c r="L15" s="18">
        <v>4220000</v>
      </c>
      <c r="M15" s="61">
        <f t="shared" ref="M15" si="4">SUM(H15*J15/100)</f>
        <v>2.946721597653795</v>
      </c>
      <c r="N15" s="83"/>
      <c r="O15" s="16"/>
      <c r="P15" s="16"/>
      <c r="Q15" s="16"/>
    </row>
    <row r="16" spans="1:17" ht="25.5">
      <c r="A16" s="140">
        <v>4</v>
      </c>
      <c r="B16" s="181" t="s">
        <v>99</v>
      </c>
      <c r="C16" s="89" t="s">
        <v>19</v>
      </c>
      <c r="D16" s="89" t="s">
        <v>19</v>
      </c>
      <c r="E16" s="109">
        <v>18200000</v>
      </c>
      <c r="F16" s="110"/>
      <c r="G16" s="110"/>
      <c r="H16" s="111">
        <f>E16/E18*100</f>
        <v>12.708609733957127</v>
      </c>
      <c r="I16" s="111">
        <f t="shared" si="2"/>
        <v>43.340659340659343</v>
      </c>
      <c r="J16" s="111">
        <f t="shared" si="3"/>
        <v>43.340659340659343</v>
      </c>
      <c r="K16" s="19">
        <f t="shared" si="0"/>
        <v>5.5079952517282322</v>
      </c>
      <c r="L16" s="18">
        <v>7888000</v>
      </c>
      <c r="M16" s="112">
        <f t="shared" si="1"/>
        <v>5.5079952517282322</v>
      </c>
      <c r="N16" s="113"/>
      <c r="O16" s="16"/>
      <c r="P16" s="16"/>
      <c r="Q16" s="16"/>
    </row>
    <row r="17" spans="1:17" ht="39.75" customHeight="1">
      <c r="A17" s="30">
        <v>5</v>
      </c>
      <c r="B17" s="84" t="s">
        <v>186</v>
      </c>
      <c r="C17" s="365" t="s">
        <v>19</v>
      </c>
      <c r="D17" s="365" t="s">
        <v>19</v>
      </c>
      <c r="E17" s="57">
        <v>48750000</v>
      </c>
      <c r="F17" s="65"/>
      <c r="G17" s="65"/>
      <c r="H17" s="111">
        <f>E17/E18*100</f>
        <v>34.040918930242306</v>
      </c>
      <c r="I17" s="111">
        <f t="shared" ref="I17" si="5">L17/E17*100</f>
        <v>0.77948717948717949</v>
      </c>
      <c r="J17" s="111">
        <f t="shared" ref="J17" si="6">L17/E17*100</f>
        <v>0.77948717948717949</v>
      </c>
      <c r="K17" s="111">
        <f t="shared" ref="K17" si="7">SUM(H17*I17/100)</f>
        <v>0.26534459884086309</v>
      </c>
      <c r="L17" s="57">
        <v>380000</v>
      </c>
      <c r="M17" s="112">
        <f t="shared" si="1"/>
        <v>0.26534459884086309</v>
      </c>
      <c r="N17" s="113"/>
      <c r="O17" s="16"/>
      <c r="P17" s="16"/>
      <c r="Q17" s="16"/>
    </row>
    <row r="18" spans="1:17">
      <c r="A18" s="472" t="s">
        <v>18</v>
      </c>
      <c r="B18" s="473"/>
      <c r="C18" s="473"/>
      <c r="D18" s="485"/>
      <c r="E18" s="330">
        <f>SUM(E13:E17)</f>
        <v>143210000</v>
      </c>
      <c r="F18" s="340"/>
      <c r="G18" s="340"/>
      <c r="H18" s="333">
        <f>SUM(H13:H17)</f>
        <v>100</v>
      </c>
      <c r="I18" s="66">
        <f>L18/E18*100</f>
        <v>22.619579638293416</v>
      </c>
      <c r="J18" s="66">
        <f>L18/E18*100</f>
        <v>22.619579638293416</v>
      </c>
      <c r="K18" s="333">
        <f>SUM(K13:K17)</f>
        <v>22.619579638293416</v>
      </c>
      <c r="L18" s="330">
        <f>SUM(L13:L17)</f>
        <v>32393500</v>
      </c>
      <c r="M18" s="339">
        <f>SUM(M13:M17)</f>
        <v>22.619579638293416</v>
      </c>
    </row>
    <row r="19" spans="1:17" ht="14.25" customHeight="1"/>
    <row r="20" spans="1:17" ht="15.75">
      <c r="J20" s="415" t="str">
        <f>'DPA SKPD'!J19</f>
        <v>Benteng, 30 April 2023</v>
      </c>
      <c r="K20" s="415"/>
      <c r="L20" s="415"/>
      <c r="M20" s="415"/>
    </row>
    <row r="21" spans="1:17" ht="13.5" customHeight="1">
      <c r="E21" s="37"/>
      <c r="J21" s="470" t="s">
        <v>10</v>
      </c>
      <c r="K21" s="470"/>
      <c r="L21" s="470"/>
      <c r="M21" s="38"/>
    </row>
    <row r="22" spans="1:17" ht="15.75">
      <c r="J22" s="415" t="s">
        <v>22</v>
      </c>
      <c r="K22" s="415"/>
      <c r="L22" s="415"/>
      <c r="M22" s="415"/>
    </row>
    <row r="23" spans="1:17" ht="15.75">
      <c r="L23" s="39"/>
      <c r="M23" s="39"/>
    </row>
    <row r="24" spans="1:17" ht="15.75">
      <c r="L24" s="39"/>
      <c r="M24" s="39"/>
    </row>
    <row r="25" spans="1:17" ht="15.75">
      <c r="L25" s="39"/>
      <c r="M25" s="39"/>
    </row>
    <row r="26" spans="1:17" ht="15.75">
      <c r="J26" s="469" t="str">
        <f>'air&amp;listrik'!J24:M24</f>
        <v>ANDI LISMAKIAH TOLA, S.Sos</v>
      </c>
      <c r="K26" s="469"/>
      <c r="L26" s="469"/>
      <c r="M26" s="469"/>
    </row>
    <row r="27" spans="1:17" ht="15.75">
      <c r="J27" s="415" t="str">
        <f>'air&amp;listrik'!J25:M25</f>
        <v>NIP. 19671221 199102 2 002</v>
      </c>
      <c r="K27" s="415"/>
      <c r="L27" s="415"/>
      <c r="M27" s="415"/>
    </row>
  </sheetData>
  <mergeCells count="28">
    <mergeCell ref="B1:M1"/>
    <mergeCell ref="B2:M2"/>
    <mergeCell ref="B3:M3"/>
    <mergeCell ref="A5:B5"/>
    <mergeCell ref="L10:M10"/>
    <mergeCell ref="I10:I11"/>
    <mergeCell ref="J8:L8"/>
    <mergeCell ref="B9:B11"/>
    <mergeCell ref="A8:B8"/>
    <mergeCell ref="K10:K11"/>
    <mergeCell ref="K9:M9"/>
    <mergeCell ref="A18:D18"/>
    <mergeCell ref="A9:A11"/>
    <mergeCell ref="I9:J9"/>
    <mergeCell ref="N9:N11"/>
    <mergeCell ref="C9:D9"/>
    <mergeCell ref="C10:C11"/>
    <mergeCell ref="D10:D11"/>
    <mergeCell ref="J10:J11"/>
    <mergeCell ref="E9:E11"/>
    <mergeCell ref="H9:H11"/>
    <mergeCell ref="F9:F11"/>
    <mergeCell ref="J26:M26"/>
    <mergeCell ref="J27:M27"/>
    <mergeCell ref="J21:L21"/>
    <mergeCell ref="G9:G11"/>
    <mergeCell ref="J22:M22"/>
    <mergeCell ref="J20:M20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F1" workbookViewId="0">
      <selection activeCell="L14" sqref="L14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7" ht="15.75">
      <c r="A5" s="483" t="s">
        <v>29</v>
      </c>
      <c r="B5" s="483"/>
      <c r="C5" s="138"/>
      <c r="D5" s="138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1:17" ht="15.75">
      <c r="A6" s="171" t="s">
        <v>96</v>
      </c>
      <c r="B6" s="196"/>
      <c r="C6" s="196"/>
      <c r="D6" s="196"/>
      <c r="E6" s="194"/>
      <c r="F6" s="149"/>
      <c r="G6" s="149"/>
      <c r="H6" s="149"/>
      <c r="I6" s="149"/>
      <c r="J6" s="149"/>
      <c r="K6" s="149"/>
      <c r="L6" s="149"/>
      <c r="M6" s="149"/>
      <c r="N6" s="150"/>
    </row>
    <row r="7" spans="1:17" ht="15.75">
      <c r="A7" s="171" t="s">
        <v>100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51" t="s">
        <v>7</v>
      </c>
      <c r="M11" s="151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35">
        <v>1</v>
      </c>
      <c r="B13" s="181" t="s">
        <v>140</v>
      </c>
      <c r="C13" s="139" t="s">
        <v>19</v>
      </c>
      <c r="D13" s="139" t="s">
        <v>19</v>
      </c>
      <c r="E13" s="99">
        <v>3660000</v>
      </c>
      <c r="F13" s="136"/>
      <c r="G13" s="136"/>
      <c r="H13" s="14">
        <f>SUM(E13/E16*100)</f>
        <v>16.368515205724506</v>
      </c>
      <c r="I13" s="14">
        <f>SUM(L13/E13*100)</f>
        <v>0</v>
      </c>
      <c r="J13" s="13">
        <f>SUM(L13/E13*100)</f>
        <v>0</v>
      </c>
      <c r="K13" s="13">
        <f>SUM(H13*I13/100)</f>
        <v>0</v>
      </c>
      <c r="L13" s="99">
        <v>0</v>
      </c>
      <c r="M13" s="101">
        <f>SUM(H13*J13/100)</f>
        <v>0</v>
      </c>
      <c r="N13" s="16"/>
      <c r="O13" s="16"/>
      <c r="P13" s="16"/>
      <c r="Q13" s="16"/>
    </row>
    <row r="14" spans="1:17" ht="25.5">
      <c r="A14" s="22">
        <v>2</v>
      </c>
      <c r="B14" s="181" t="s">
        <v>101</v>
      </c>
      <c r="C14" s="89" t="s">
        <v>19</v>
      </c>
      <c r="D14" s="89" t="s">
        <v>19</v>
      </c>
      <c r="E14" s="18">
        <v>18700000</v>
      </c>
      <c r="F14" s="20"/>
      <c r="G14" s="20"/>
      <c r="H14" s="19">
        <f>SUM(E14/E16*100)</f>
        <v>83.631484794275494</v>
      </c>
      <c r="I14" s="19">
        <f>SUM(L14/E14*100)</f>
        <v>19.251336898395721</v>
      </c>
      <c r="J14" s="19">
        <f>SUM(L14/E14*100)</f>
        <v>19.251336898395721</v>
      </c>
      <c r="K14" s="19">
        <f>SUM(H14*I14/100)</f>
        <v>16.100178890876563</v>
      </c>
      <c r="L14" s="109">
        <v>3600000</v>
      </c>
      <c r="M14" s="61">
        <f>SUM(H14*J14/100)</f>
        <v>16.100178890876563</v>
      </c>
      <c r="N14" s="16"/>
      <c r="O14" s="16"/>
      <c r="P14" s="16"/>
      <c r="Q14" s="16"/>
    </row>
    <row r="15" spans="1:17" ht="9" customHeight="1">
      <c r="A15" s="30"/>
      <c r="B15" s="64"/>
      <c r="C15" s="64"/>
      <c r="D15" s="64"/>
      <c r="E15" s="65"/>
      <c r="F15" s="65"/>
      <c r="G15" s="65"/>
      <c r="H15" s="65"/>
      <c r="I15" s="65"/>
      <c r="J15" s="65"/>
      <c r="K15" s="65"/>
      <c r="L15" s="65"/>
      <c r="M15" s="103"/>
      <c r="N15" s="16"/>
      <c r="O15" s="16"/>
      <c r="P15" s="16"/>
      <c r="Q15" s="16"/>
    </row>
    <row r="16" spans="1:17">
      <c r="A16" s="472" t="s">
        <v>18</v>
      </c>
      <c r="B16" s="473"/>
      <c r="C16" s="473"/>
      <c r="D16" s="473"/>
      <c r="E16" s="330">
        <f>SUM(E13:E14)</f>
        <v>22360000</v>
      </c>
      <c r="F16" s="340"/>
      <c r="G16" s="340"/>
      <c r="H16" s="333">
        <f>SUM(H13:H14)</f>
        <v>100</v>
      </c>
      <c r="I16" s="66">
        <f>SUM(L16/E16*100)</f>
        <v>16.100178890876567</v>
      </c>
      <c r="J16" s="66">
        <f>SUM(L16/E16*100)</f>
        <v>16.100178890876567</v>
      </c>
      <c r="K16" s="333">
        <f>SUM(K13:K15)</f>
        <v>16.100178890876563</v>
      </c>
      <c r="L16" s="330">
        <f>SUM(L13:L15)</f>
        <v>3600000</v>
      </c>
      <c r="M16" s="339">
        <f>SUM(M13:M15)</f>
        <v>16.100178890876563</v>
      </c>
    </row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15.75">
      <c r="J19" s="470" t="s">
        <v>10</v>
      </c>
      <c r="K19" s="470"/>
      <c r="L19" s="470"/>
      <c r="M19" s="38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tr">
        <f>'air&amp;listrik'!J24:M24</f>
        <v>ANDI LISMAKIAH TOLA, S.Sos</v>
      </c>
      <c r="K24" s="469"/>
      <c r="L24" s="469"/>
      <c r="M24" s="469"/>
    </row>
    <row r="25" spans="10:13" ht="15.75">
      <c r="J25" s="415" t="str">
        <f>'air&amp;listrik'!J25:M25</f>
        <v>NIP. 19671221 199102 2 002</v>
      </c>
      <c r="K25" s="415"/>
      <c r="L25" s="415"/>
      <c r="M25" s="415"/>
    </row>
  </sheetData>
  <mergeCells count="28">
    <mergeCell ref="N9:N11"/>
    <mergeCell ref="C10:C11"/>
    <mergeCell ref="K9:M9"/>
    <mergeCell ref="B3:M3"/>
    <mergeCell ref="A16:D16"/>
    <mergeCell ref="A9:A11"/>
    <mergeCell ref="L10:M10"/>
    <mergeCell ref="I10:I11"/>
    <mergeCell ref="K10:K11"/>
    <mergeCell ref="C9:D9"/>
    <mergeCell ref="A5:B5"/>
    <mergeCell ref="A8:B8"/>
    <mergeCell ref="J8:L8"/>
    <mergeCell ref="J10:J11"/>
    <mergeCell ref="B9:B11"/>
    <mergeCell ref="G9:G11"/>
    <mergeCell ref="J18:M18"/>
    <mergeCell ref="J19:L19"/>
    <mergeCell ref="J25:M25"/>
    <mergeCell ref="J20:M20"/>
    <mergeCell ref="J24:M24"/>
    <mergeCell ref="B1:M1"/>
    <mergeCell ref="H9:H11"/>
    <mergeCell ref="E9:E11"/>
    <mergeCell ref="F9:F11"/>
    <mergeCell ref="D10:D11"/>
    <mergeCell ref="I9:J9"/>
    <mergeCell ref="B2:M2"/>
  </mergeCells>
  <pageMargins left="0.7" right="0.7" top="0.75" bottom="0.75" header="0.3" footer="0.3"/>
  <pageSetup paperSize="5"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F4" workbookViewId="0">
      <selection activeCell="L14" sqref="L14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7" ht="15.75">
      <c r="A5" s="483" t="s">
        <v>29</v>
      </c>
      <c r="B5" s="483"/>
      <c r="C5" s="87"/>
      <c r="D5" s="87"/>
      <c r="E5" s="86"/>
      <c r="F5" s="86"/>
      <c r="G5" s="86"/>
      <c r="H5" s="86"/>
      <c r="I5" s="86"/>
      <c r="J5" s="86"/>
      <c r="K5" s="86"/>
      <c r="L5" s="86"/>
      <c r="M5" s="86"/>
      <c r="N5" s="135"/>
    </row>
    <row r="6" spans="1:17" ht="15.75">
      <c r="A6" s="171" t="s">
        <v>96</v>
      </c>
      <c r="B6" s="196"/>
      <c r="C6" s="196"/>
      <c r="D6" s="196"/>
      <c r="E6" s="86"/>
      <c r="F6" s="86"/>
      <c r="G6" s="86"/>
      <c r="H6" s="86"/>
      <c r="I6" s="86"/>
      <c r="J6" s="86"/>
      <c r="K6" s="86"/>
      <c r="L6" s="86"/>
      <c r="M6" s="86"/>
      <c r="N6" s="135"/>
    </row>
    <row r="7" spans="1:17" ht="15.75">
      <c r="A7" s="171" t="s">
        <v>102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88" t="s">
        <v>7</v>
      </c>
      <c r="M11" s="88" t="s">
        <v>6</v>
      </c>
      <c r="N11" s="471"/>
    </row>
    <row r="12" spans="1:17">
      <c r="A12" s="7">
        <v>1</v>
      </c>
      <c r="B12" s="54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11">
        <v>1</v>
      </c>
      <c r="B13" s="174" t="s">
        <v>103</v>
      </c>
      <c r="C13" s="139" t="s">
        <v>19</v>
      </c>
      <c r="D13" s="139" t="s">
        <v>19</v>
      </c>
      <c r="E13" s="12">
        <v>101527930</v>
      </c>
      <c r="F13" s="15"/>
      <c r="G13" s="15"/>
      <c r="H13" s="14">
        <f>SUM(E13/E14*100)</f>
        <v>100</v>
      </c>
      <c r="I13" s="14">
        <f>SUM(L13/E13*100)</f>
        <v>50.200964404573199</v>
      </c>
      <c r="J13" s="14">
        <f>SUM(L13/E13*100)</f>
        <v>50.200964404573199</v>
      </c>
      <c r="K13" s="14">
        <f>SUM(H13*I13/100)</f>
        <v>50.200964404573199</v>
      </c>
      <c r="L13" s="99">
        <v>50968000</v>
      </c>
      <c r="M13" s="101">
        <f>SUM(H13*J13/100)</f>
        <v>50.200964404573199</v>
      </c>
      <c r="N13" s="16"/>
      <c r="O13" s="16"/>
      <c r="P13" s="16"/>
      <c r="Q13" s="16"/>
    </row>
    <row r="14" spans="1:17">
      <c r="A14" s="472" t="s">
        <v>18</v>
      </c>
      <c r="B14" s="473"/>
      <c r="C14" s="473"/>
      <c r="D14" s="473"/>
      <c r="E14" s="330">
        <f>SUM(E13:E13)</f>
        <v>101527930</v>
      </c>
      <c r="F14" s="340"/>
      <c r="G14" s="340"/>
      <c r="H14" s="333">
        <f>SUM(H13:H13)</f>
        <v>100</v>
      </c>
      <c r="I14" s="66">
        <f>SUM(L14/E14*100)</f>
        <v>50.200964404573199</v>
      </c>
      <c r="J14" s="66">
        <f>SUM(L14/E14*100)</f>
        <v>50.200964404573199</v>
      </c>
      <c r="K14" s="333">
        <f>SUM(K13:K13)</f>
        <v>50.200964404573199</v>
      </c>
      <c r="L14" s="330">
        <f>SUM(L13:L13)</f>
        <v>50968000</v>
      </c>
      <c r="M14" s="339">
        <f>SUM(M13:M13)</f>
        <v>50.200964404573199</v>
      </c>
    </row>
    <row r="16" spans="1:17" ht="15.75">
      <c r="J16" s="415" t="str">
        <f>'DPA SKPD'!J19</f>
        <v>Benteng, 30 April 2023</v>
      </c>
      <c r="K16" s="415"/>
      <c r="L16" s="415"/>
      <c r="M16" s="415"/>
    </row>
    <row r="17" spans="10:13" ht="15.75">
      <c r="J17" s="470" t="s">
        <v>10</v>
      </c>
      <c r="K17" s="470"/>
      <c r="L17" s="470"/>
      <c r="M17" s="38"/>
    </row>
    <row r="18" spans="10:13" ht="15.75">
      <c r="J18" s="415" t="s">
        <v>22</v>
      </c>
      <c r="K18" s="415"/>
      <c r="L18" s="415"/>
      <c r="M18" s="415"/>
    </row>
    <row r="19" spans="10:13" ht="15.75">
      <c r="L19" s="39"/>
      <c r="M19" s="39"/>
    </row>
    <row r="20" spans="10:13" ht="15.75">
      <c r="L20" s="39"/>
      <c r="M20" s="39"/>
    </row>
    <row r="21" spans="10:13" ht="15.75">
      <c r="L21" s="39"/>
      <c r="M21" s="39"/>
    </row>
    <row r="22" spans="10:13" ht="15.75">
      <c r="J22" s="469" t="str">
        <f>'air&amp;listrik'!J24:M24</f>
        <v>ANDI LISMAKIAH TOLA, S.Sos</v>
      </c>
      <c r="K22" s="469"/>
      <c r="L22" s="469"/>
      <c r="M22" s="469"/>
    </row>
    <row r="23" spans="10:13" ht="15.75">
      <c r="J23" s="415" t="str">
        <f>'air&amp;listrik'!J25:M25</f>
        <v>NIP. 19671221 199102 2 002</v>
      </c>
      <c r="K23" s="415"/>
      <c r="L23" s="415"/>
      <c r="M23" s="415"/>
    </row>
  </sheetData>
  <mergeCells count="28">
    <mergeCell ref="B1:M1"/>
    <mergeCell ref="J16:M16"/>
    <mergeCell ref="A14:D14"/>
    <mergeCell ref="A5:B5"/>
    <mergeCell ref="A8:B8"/>
    <mergeCell ref="J8:L8"/>
    <mergeCell ref="A9:A11"/>
    <mergeCell ref="I9:J9"/>
    <mergeCell ref="I10:I11"/>
    <mergeCell ref="L10:M10"/>
    <mergeCell ref="F9:F11"/>
    <mergeCell ref="C10:C11"/>
    <mergeCell ref="J23:M23"/>
    <mergeCell ref="J22:M22"/>
    <mergeCell ref="J18:M18"/>
    <mergeCell ref="B2:M2"/>
    <mergeCell ref="N9:N11"/>
    <mergeCell ref="J17:L17"/>
    <mergeCell ref="G9:G11"/>
    <mergeCell ref="K9:M9"/>
    <mergeCell ref="B3:M3"/>
    <mergeCell ref="J10:J11"/>
    <mergeCell ref="B9:B11"/>
    <mergeCell ref="C9:D9"/>
    <mergeCell ref="E9:E11"/>
    <mergeCell ref="K10:K11"/>
    <mergeCell ref="D10:D11"/>
    <mergeCell ref="H9:H11"/>
  </mergeCells>
  <pageMargins left="0.7" right="0.7" top="0.75" bottom="0.75" header="0.3" footer="0.3"/>
  <pageSetup paperSize="5"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6" workbookViewId="0">
      <selection activeCell="J25" sqref="J25:M25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7" ht="15.75">
      <c r="A5" s="483" t="s">
        <v>29</v>
      </c>
      <c r="B5" s="483"/>
      <c r="C5" s="119"/>
      <c r="D5" s="119"/>
      <c r="E5" s="118"/>
      <c r="F5" s="118"/>
      <c r="G5" s="118"/>
      <c r="H5" s="118"/>
      <c r="I5" s="118"/>
      <c r="J5" s="118"/>
      <c r="K5" s="118"/>
      <c r="L5" s="118"/>
      <c r="M5" s="118"/>
      <c r="N5" s="120"/>
    </row>
    <row r="6" spans="1:17" ht="15.75">
      <c r="A6" s="171" t="s">
        <v>104</v>
      </c>
      <c r="B6" s="119"/>
      <c r="C6" s="119"/>
      <c r="D6" s="119"/>
      <c r="E6" s="118"/>
      <c r="F6" s="118"/>
      <c r="G6" s="118"/>
      <c r="H6" s="118"/>
      <c r="I6" s="118"/>
      <c r="J6" s="118"/>
      <c r="K6" s="118"/>
      <c r="L6" s="118"/>
      <c r="M6" s="118"/>
      <c r="N6" s="120"/>
    </row>
    <row r="7" spans="1:17" ht="15.75">
      <c r="A7" s="171" t="s">
        <v>131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21" t="s">
        <v>7</v>
      </c>
      <c r="M11" s="121" t="s">
        <v>6</v>
      </c>
      <c r="N11" s="471"/>
    </row>
    <row r="12" spans="1:17">
      <c r="A12" s="53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8">
        <v>12</v>
      </c>
      <c r="M12" s="55">
        <v>13</v>
      </c>
      <c r="N12" s="56"/>
    </row>
    <row r="13" spans="1:17" ht="22.5" customHeight="1">
      <c r="A13" s="172">
        <v>1</v>
      </c>
      <c r="B13" s="371" t="s">
        <v>57</v>
      </c>
      <c r="C13" s="198" t="s">
        <v>19</v>
      </c>
      <c r="D13" s="198" t="s">
        <v>19</v>
      </c>
      <c r="E13" s="104">
        <v>680000</v>
      </c>
      <c r="F13" s="173"/>
      <c r="G13" s="173"/>
      <c r="H13" s="31">
        <f>SUM(E13/E16*100)</f>
        <v>15.011037527593817</v>
      </c>
      <c r="I13" s="31">
        <f>SUM(L13/E13*100)</f>
        <v>0</v>
      </c>
      <c r="J13" s="31">
        <f>SUM(L13/E13*100)</f>
        <v>0</v>
      </c>
      <c r="K13" s="31">
        <f>SUM(H13*I13/100)</f>
        <v>0</v>
      </c>
      <c r="L13" s="12">
        <v>0</v>
      </c>
      <c r="M13" s="137">
        <f>SUM(H13*J13/100)</f>
        <v>0</v>
      </c>
      <c r="N13" s="16"/>
      <c r="O13" s="16"/>
      <c r="P13" s="16"/>
      <c r="Q13" s="16"/>
    </row>
    <row r="14" spans="1:17" ht="25.5">
      <c r="A14" s="22">
        <v>2</v>
      </c>
      <c r="B14" s="361" t="s">
        <v>174</v>
      </c>
      <c r="C14" s="89" t="s">
        <v>19</v>
      </c>
      <c r="D14" s="89" t="s">
        <v>19</v>
      </c>
      <c r="E14" s="18">
        <v>1555000</v>
      </c>
      <c r="F14" s="20"/>
      <c r="G14" s="20"/>
      <c r="H14" s="19">
        <f>E14/E16*100</f>
        <v>34.326710816777037</v>
      </c>
      <c r="I14" s="19">
        <f>L14/E14*100</f>
        <v>0</v>
      </c>
      <c r="J14" s="31">
        <f>L14/E14*100</f>
        <v>0</v>
      </c>
      <c r="K14" s="31">
        <f>H14*I14/100</f>
        <v>0</v>
      </c>
      <c r="L14" s="109">
        <v>0</v>
      </c>
      <c r="M14" s="112">
        <f>H14*J14/100</f>
        <v>0</v>
      </c>
      <c r="N14" s="16"/>
      <c r="O14" s="16"/>
      <c r="P14" s="16"/>
      <c r="Q14" s="16"/>
    </row>
    <row r="15" spans="1:17" ht="18" customHeight="1">
      <c r="A15" s="30">
        <v>3</v>
      </c>
      <c r="B15" s="363" t="s">
        <v>175</v>
      </c>
      <c r="C15" s="365" t="s">
        <v>19</v>
      </c>
      <c r="D15" s="365" t="s">
        <v>19</v>
      </c>
      <c r="E15" s="57">
        <v>2295000</v>
      </c>
      <c r="F15" s="65"/>
      <c r="G15" s="65"/>
      <c r="H15" s="111">
        <f>E15/E16*100</f>
        <v>50.662251655629142</v>
      </c>
      <c r="I15" s="111">
        <f>L15/E15*100</f>
        <v>0</v>
      </c>
      <c r="J15" s="31">
        <f>L15/E15*100</f>
        <v>0</v>
      </c>
      <c r="K15" s="31">
        <f>H15*I15/100</f>
        <v>0</v>
      </c>
      <c r="L15" s="102">
        <v>0</v>
      </c>
      <c r="M15" s="236">
        <f>H15*J15/100</f>
        <v>0</v>
      </c>
      <c r="N15" s="16"/>
      <c r="O15" s="16"/>
      <c r="P15" s="16"/>
      <c r="Q15" s="16"/>
    </row>
    <row r="16" spans="1:17">
      <c r="A16" s="472" t="s">
        <v>18</v>
      </c>
      <c r="B16" s="473"/>
      <c r="C16" s="473"/>
      <c r="D16" s="473"/>
      <c r="E16" s="330">
        <f>SUM(E13:E15)</f>
        <v>4530000</v>
      </c>
      <c r="F16" s="340"/>
      <c r="G16" s="340"/>
      <c r="H16" s="333">
        <f>SUM(H13:H15)</f>
        <v>100</v>
      </c>
      <c r="I16" s="66">
        <f>SUM(L16/E16*100)</f>
        <v>0</v>
      </c>
      <c r="J16" s="66">
        <f>SUM(L16/E16*100)</f>
        <v>0</v>
      </c>
      <c r="K16" s="333">
        <f>SUM(K13:K15)</f>
        <v>0</v>
      </c>
      <c r="L16" s="330">
        <f>SUM(L13:L15)</f>
        <v>0</v>
      </c>
      <c r="M16" s="339">
        <f>SUM(M13:M15)</f>
        <v>0</v>
      </c>
    </row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15.75">
      <c r="J19" s="470" t="s">
        <v>10</v>
      </c>
      <c r="K19" s="470"/>
      <c r="L19" s="470"/>
      <c r="M19" s="38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">
        <v>196</v>
      </c>
      <c r="K24" s="469"/>
      <c r="L24" s="469"/>
      <c r="M24" s="469"/>
    </row>
    <row r="25" spans="10:13" ht="15.75">
      <c r="J25" s="487" t="s">
        <v>155</v>
      </c>
      <c r="K25" s="415"/>
      <c r="L25" s="415"/>
      <c r="M25" s="415"/>
    </row>
  </sheetData>
  <mergeCells count="28">
    <mergeCell ref="N9:N11"/>
    <mergeCell ref="C10:C11"/>
    <mergeCell ref="K9:M9"/>
    <mergeCell ref="B3:M3"/>
    <mergeCell ref="A16:D16"/>
    <mergeCell ref="A9:A11"/>
    <mergeCell ref="L10:M10"/>
    <mergeCell ref="I10:I11"/>
    <mergeCell ref="K10:K11"/>
    <mergeCell ref="C9:D9"/>
    <mergeCell ref="A5:B5"/>
    <mergeCell ref="A8:B8"/>
    <mergeCell ref="J8:L8"/>
    <mergeCell ref="J10:J11"/>
    <mergeCell ref="B9:B11"/>
    <mergeCell ref="G9:G11"/>
    <mergeCell ref="J18:M18"/>
    <mergeCell ref="J19:L19"/>
    <mergeCell ref="J25:M25"/>
    <mergeCell ref="J20:M20"/>
    <mergeCell ref="J24:M24"/>
    <mergeCell ref="B1:M1"/>
    <mergeCell ref="H9:H11"/>
    <mergeCell ref="E9:E11"/>
    <mergeCell ref="F9:F11"/>
    <mergeCell ref="D10:D11"/>
    <mergeCell ref="I9:J9"/>
    <mergeCell ref="B2:M2"/>
  </mergeCells>
  <pageMargins left="0.7" right="0.7" top="0.75" bottom="0.75" header="0.3" footer="0.3"/>
  <pageSetup paperSize="5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J26" sqref="J26"/>
    </sheetView>
  </sheetViews>
  <sheetFormatPr defaultColWidth="10" defaultRowHeight="15"/>
  <cols>
    <col min="1" max="1" width="3.7109375" customWidth="1"/>
    <col min="2" max="2" width="46.140625" customWidth="1"/>
    <col min="3" max="3" width="10" customWidth="1"/>
    <col min="4" max="4" width="10.5703125" customWidth="1"/>
    <col min="10" max="10" width="12.5703125" customWidth="1"/>
  </cols>
  <sheetData>
    <row r="1" spans="1:13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ht="15.75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3" ht="15.75">
      <c r="A5" s="483" t="s">
        <v>29</v>
      </c>
      <c r="B5" s="483"/>
      <c r="C5" s="352"/>
      <c r="D5" s="352"/>
      <c r="E5" s="349"/>
      <c r="F5" s="349"/>
      <c r="G5" s="349"/>
      <c r="H5" s="349"/>
      <c r="I5" s="349"/>
      <c r="J5" s="349"/>
      <c r="K5" s="349"/>
      <c r="L5" s="349"/>
      <c r="M5" s="349"/>
    </row>
    <row r="6" spans="1:13" ht="15.75">
      <c r="A6" s="171" t="s">
        <v>104</v>
      </c>
      <c r="B6" s="352"/>
      <c r="C6" s="352"/>
      <c r="D6" s="352"/>
      <c r="E6" s="349"/>
      <c r="F6" s="349"/>
      <c r="G6" s="349"/>
      <c r="H6" s="349"/>
      <c r="I6" s="349"/>
      <c r="J6" s="349"/>
      <c r="K6" s="349"/>
      <c r="L6" s="349"/>
      <c r="M6" s="349"/>
    </row>
    <row r="7" spans="1:13" ht="15.75">
      <c r="A7" s="352" t="s">
        <v>167</v>
      </c>
      <c r="B7" s="352"/>
      <c r="C7" s="352"/>
      <c r="D7" s="352"/>
      <c r="E7" s="349"/>
      <c r="F7" s="349"/>
      <c r="G7" s="349"/>
      <c r="H7" s="349"/>
      <c r="I7" s="349"/>
      <c r="J7" s="349"/>
      <c r="K7" s="349"/>
      <c r="L7" s="349"/>
      <c r="M7" s="349"/>
    </row>
    <row r="8" spans="1:13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3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</row>
    <row r="10" spans="1:13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</row>
    <row r="11" spans="1:13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350" t="s">
        <v>7</v>
      </c>
      <c r="M11" s="350" t="s">
        <v>6</v>
      </c>
    </row>
    <row r="12" spans="1:13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</row>
    <row r="13" spans="1:13" ht="26.25" customHeight="1">
      <c r="A13" s="366">
        <v>1</v>
      </c>
      <c r="B13" s="192" t="s">
        <v>59</v>
      </c>
      <c r="C13" s="89" t="s">
        <v>19</v>
      </c>
      <c r="D13" s="89" t="s">
        <v>19</v>
      </c>
      <c r="E13" s="109">
        <v>1079000</v>
      </c>
      <c r="F13" s="110"/>
      <c r="G13" s="110"/>
      <c r="H13" s="111">
        <f>SUM(E13/E16*100)</f>
        <v>14.944598337950138</v>
      </c>
      <c r="I13" s="111">
        <f t="shared" ref="I13:I16" si="0">SUM(L13/E13*100)</f>
        <v>0</v>
      </c>
      <c r="J13" s="111">
        <f>SUM(L13/E13*100)</f>
        <v>0</v>
      </c>
      <c r="K13" s="111">
        <f t="shared" ref="K13:K15" si="1">SUM(H13*I13/100)</f>
        <v>0</v>
      </c>
      <c r="L13" s="332">
        <v>0</v>
      </c>
      <c r="M13" s="112">
        <f t="shared" ref="M13:M15" si="2">SUM(H13*J13/100)</f>
        <v>0</v>
      </c>
    </row>
    <row r="14" spans="1:13" ht="26.25" customHeight="1">
      <c r="A14" s="193">
        <v>2</v>
      </c>
      <c r="B14" s="385" t="s">
        <v>181</v>
      </c>
      <c r="C14" s="364" t="s">
        <v>19</v>
      </c>
      <c r="D14" s="364" t="s">
        <v>19</v>
      </c>
      <c r="E14" s="57">
        <v>2489000</v>
      </c>
      <c r="F14" s="33"/>
      <c r="G14" s="33"/>
      <c r="H14" s="111">
        <f>SUM(E14/E16*100)</f>
        <v>34.473684210526315</v>
      </c>
      <c r="I14" s="111">
        <f t="shared" si="0"/>
        <v>0</v>
      </c>
      <c r="J14" s="111">
        <f t="shared" ref="J14:J15" si="3">SUM(L14/E14*100)</f>
        <v>0</v>
      </c>
      <c r="K14" s="111">
        <f t="shared" si="1"/>
        <v>0</v>
      </c>
      <c r="L14" s="384">
        <v>0</v>
      </c>
      <c r="M14" s="112">
        <f t="shared" si="2"/>
        <v>0</v>
      </c>
    </row>
    <row r="15" spans="1:13" ht="26.25" customHeight="1">
      <c r="A15" s="223">
        <v>3</v>
      </c>
      <c r="B15" s="386" t="s">
        <v>182</v>
      </c>
      <c r="C15" s="378" t="s">
        <v>19</v>
      </c>
      <c r="D15" s="378" t="s">
        <v>19</v>
      </c>
      <c r="E15" s="29">
        <v>3652000</v>
      </c>
      <c r="F15" s="376"/>
      <c r="G15" s="376"/>
      <c r="H15" s="111">
        <f>SUM(E15/E16*100)</f>
        <v>50.581717451523545</v>
      </c>
      <c r="I15" s="111">
        <f t="shared" si="0"/>
        <v>0</v>
      </c>
      <c r="J15" s="111">
        <f t="shared" si="3"/>
        <v>0</v>
      </c>
      <c r="K15" s="111">
        <f t="shared" si="1"/>
        <v>0</v>
      </c>
      <c r="L15" s="102">
        <v>0</v>
      </c>
      <c r="M15" s="112">
        <f t="shared" si="2"/>
        <v>0</v>
      </c>
    </row>
    <row r="16" spans="1:13" ht="15.75" thickBot="1">
      <c r="A16" s="472" t="s">
        <v>18</v>
      </c>
      <c r="B16" s="473"/>
      <c r="C16" s="473"/>
      <c r="D16" s="485"/>
      <c r="E16" s="330">
        <f>SUM(E13:E15)</f>
        <v>7220000</v>
      </c>
      <c r="F16" s="340"/>
      <c r="G16" s="340"/>
      <c r="H16" s="333">
        <f>SUM(H13:H15)</f>
        <v>100</v>
      </c>
      <c r="I16" s="66">
        <f t="shared" si="0"/>
        <v>0</v>
      </c>
      <c r="J16" s="66">
        <f>SUM(L16/E16*100)</f>
        <v>0</v>
      </c>
      <c r="K16" s="333">
        <f>SUM(K13:K13)</f>
        <v>0</v>
      </c>
      <c r="L16" s="330">
        <f>SUM(L13:L15)</f>
        <v>0</v>
      </c>
      <c r="M16" s="339">
        <f>SUM(M13:M15)</f>
        <v>0</v>
      </c>
    </row>
    <row r="18" spans="10:13" ht="15.75">
      <c r="J18" s="415" t="str">
        <f>'DPA SKPD'!J19</f>
        <v>Benteng, 30 April 2023</v>
      </c>
      <c r="K18" s="415"/>
      <c r="L18" s="415"/>
      <c r="M18" s="415"/>
    </row>
    <row r="19" spans="10:13" ht="15.75">
      <c r="J19" s="470" t="s">
        <v>10</v>
      </c>
      <c r="K19" s="470"/>
      <c r="L19" s="470"/>
      <c r="M19" s="39"/>
    </row>
    <row r="20" spans="10:13" ht="15.75">
      <c r="J20" s="415" t="s">
        <v>22</v>
      </c>
      <c r="K20" s="415"/>
      <c r="L20" s="415"/>
      <c r="M20" s="415"/>
    </row>
    <row r="21" spans="10:13" ht="15.75">
      <c r="L21" s="39"/>
      <c r="M21" s="39"/>
    </row>
    <row r="22" spans="10:13" ht="15.75">
      <c r="L22" s="39"/>
      <c r="M22" s="39"/>
    </row>
    <row r="23" spans="10:13" ht="15.75">
      <c r="L23" s="39"/>
      <c r="M23" s="39"/>
    </row>
    <row r="24" spans="10:13" ht="15.75">
      <c r="J24" s="469" t="str">
        <f>'layanan perpus elektronik'!J24:M24</f>
        <v>ANDI HERLIATI, S.P.,M.M</v>
      </c>
      <c r="K24" s="469"/>
      <c r="L24" s="469"/>
      <c r="M24" s="469"/>
    </row>
    <row r="25" spans="10:13" ht="15.75">
      <c r="J25" s="415" t="str">
        <f>'layanan perpus elektronik'!J25:M25</f>
        <v>NIP. 19780310 200604 2033</v>
      </c>
      <c r="K25" s="415"/>
      <c r="L25" s="415"/>
      <c r="M25" s="415"/>
    </row>
  </sheetData>
  <mergeCells count="27">
    <mergeCell ref="J25:M25"/>
    <mergeCell ref="H9:H11"/>
    <mergeCell ref="I9:J9"/>
    <mergeCell ref="K9:M9"/>
    <mergeCell ref="C10:C11"/>
    <mergeCell ref="D10:D11"/>
    <mergeCell ref="I10:I11"/>
    <mergeCell ref="J10:J11"/>
    <mergeCell ref="K10:K11"/>
    <mergeCell ref="L10:M10"/>
    <mergeCell ref="G9:G11"/>
    <mergeCell ref="A16:D16"/>
    <mergeCell ref="J18:M18"/>
    <mergeCell ref="J19:L19"/>
    <mergeCell ref="J20:M20"/>
    <mergeCell ref="J24:M24"/>
    <mergeCell ref="A9:A11"/>
    <mergeCell ref="B9:B11"/>
    <mergeCell ref="C9:D9"/>
    <mergeCell ref="E9:E11"/>
    <mergeCell ref="F9:F11"/>
    <mergeCell ref="B1:M1"/>
    <mergeCell ref="B2:M2"/>
    <mergeCell ref="B3:M3"/>
    <mergeCell ref="A5:B5"/>
    <mergeCell ref="A8:B8"/>
    <mergeCell ref="J8:L8"/>
  </mergeCells>
  <pageMargins left="0.7" right="0.7" top="0.75" bottom="0.75" header="0.3" footer="0.3"/>
  <pageSetup paperSize="5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E5" workbookViewId="0">
      <selection activeCell="L13" sqref="L13"/>
    </sheetView>
  </sheetViews>
  <sheetFormatPr defaultColWidth="10" defaultRowHeight="15"/>
  <cols>
    <col min="1" max="1" width="3.7109375" customWidth="1"/>
    <col min="2" max="2" width="46.140625" customWidth="1"/>
    <col min="3" max="3" width="10" customWidth="1"/>
    <col min="4" max="4" width="10.5703125" customWidth="1"/>
    <col min="10" max="10" width="12.5703125" customWidth="1"/>
  </cols>
  <sheetData>
    <row r="1" spans="1:13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ht="15.75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ht="15.75">
      <c r="A5" s="483" t="s">
        <v>29</v>
      </c>
      <c r="B5" s="483"/>
      <c r="C5" s="114"/>
      <c r="D5" s="114"/>
      <c r="E5" s="153"/>
      <c r="F5" s="153"/>
      <c r="G5" s="153"/>
      <c r="H5" s="153"/>
      <c r="I5" s="153"/>
      <c r="J5" s="153"/>
      <c r="K5" s="153"/>
      <c r="L5" s="153"/>
      <c r="M5" s="153"/>
    </row>
    <row r="6" spans="1:13" ht="15.75">
      <c r="A6" s="171" t="s">
        <v>104</v>
      </c>
      <c r="B6" s="196"/>
      <c r="C6" s="196"/>
      <c r="D6" s="196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15.75">
      <c r="A7" s="344" t="s">
        <v>188</v>
      </c>
      <c r="B7" s="196"/>
      <c r="C7" s="196"/>
      <c r="D7" s="196"/>
      <c r="E7" s="194"/>
      <c r="F7" s="194"/>
      <c r="G7" s="194"/>
      <c r="H7" s="194"/>
      <c r="I7" s="194"/>
      <c r="J7" s="194"/>
      <c r="K7" s="194"/>
      <c r="L7" s="194"/>
      <c r="M7" s="194"/>
    </row>
    <row r="8" spans="1:13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3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</row>
    <row r="10" spans="1:13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</row>
    <row r="11" spans="1:13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154" t="s">
        <v>7</v>
      </c>
      <c r="M11" s="154" t="s">
        <v>6</v>
      </c>
    </row>
    <row r="12" spans="1:13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</row>
    <row r="13" spans="1:13" ht="26.25" customHeight="1">
      <c r="A13" s="366">
        <v>1</v>
      </c>
      <c r="B13" s="192" t="s">
        <v>59</v>
      </c>
      <c r="C13" s="89" t="s">
        <v>19</v>
      </c>
      <c r="D13" s="89" t="s">
        <v>19</v>
      </c>
      <c r="E13" s="18">
        <v>363000</v>
      </c>
      <c r="F13" s="20"/>
      <c r="G13" s="20"/>
      <c r="H13" s="19">
        <f>SUM(E13/E17*100)</f>
        <v>1.4776520394040544</v>
      </c>
      <c r="I13" s="19">
        <f t="shared" ref="I13" si="0">SUM(L13/E13*100)</f>
        <v>100</v>
      </c>
      <c r="J13" s="19">
        <f>SUM(L13/E13*100)</f>
        <v>100</v>
      </c>
      <c r="K13" s="19">
        <f t="shared" ref="K13" si="1">SUM(H13*I13/100)</f>
        <v>1.4776520394040547</v>
      </c>
      <c r="L13" s="332">
        <v>363000</v>
      </c>
      <c r="M13" s="61">
        <f t="shared" ref="M13:M16" si="2">SUM(H13*J13/100)</f>
        <v>1.4776520394040547</v>
      </c>
    </row>
    <row r="14" spans="1:13" ht="26.25" customHeight="1">
      <c r="A14" s="193">
        <v>2</v>
      </c>
      <c r="B14" s="385" t="s">
        <v>181</v>
      </c>
      <c r="C14" s="364" t="s">
        <v>19</v>
      </c>
      <c r="D14" s="364" t="s">
        <v>19</v>
      </c>
      <c r="E14" s="57">
        <v>630000</v>
      </c>
      <c r="F14" s="33"/>
      <c r="G14" s="33"/>
      <c r="H14" s="26">
        <f>SUM(E14/E17*100)</f>
        <v>2.5645200683872016</v>
      </c>
      <c r="I14" s="26">
        <f t="shared" ref="I14:I16" si="3">SUM(L14/E14*100)</f>
        <v>55.555555555555557</v>
      </c>
      <c r="J14" s="26">
        <f t="shared" ref="J14:J16" si="4">SUM(L14/E14*100)</f>
        <v>55.555555555555557</v>
      </c>
      <c r="K14" s="26">
        <f t="shared" ref="K14:K16" si="5">SUM(H14*I14/100)</f>
        <v>1.4247333713262231</v>
      </c>
      <c r="L14" s="387">
        <v>350000</v>
      </c>
      <c r="M14" s="112">
        <f t="shared" si="2"/>
        <v>1.4247333713262231</v>
      </c>
    </row>
    <row r="15" spans="1:13" ht="26.25" customHeight="1">
      <c r="A15" s="193">
        <v>3</v>
      </c>
      <c r="B15" s="385" t="s">
        <v>182</v>
      </c>
      <c r="C15" s="364" t="s">
        <v>19</v>
      </c>
      <c r="D15" s="364" t="s">
        <v>19</v>
      </c>
      <c r="E15" s="109">
        <v>1673000</v>
      </c>
      <c r="F15" s="110"/>
      <c r="G15" s="110"/>
      <c r="H15" s="26">
        <f>SUM(E15/E17*100)</f>
        <v>6.8102255149393471</v>
      </c>
      <c r="I15" s="26">
        <f t="shared" ref="I15" si="6">SUM(L15/E15*100)</f>
        <v>0</v>
      </c>
      <c r="J15" s="26">
        <f t="shared" ref="J15" si="7">SUM(L15/E15*100)</f>
        <v>0</v>
      </c>
      <c r="K15" s="26">
        <f t="shared" ref="K15" si="8">SUM(H15*I15/100)</f>
        <v>0</v>
      </c>
      <c r="L15" s="384">
        <v>0</v>
      </c>
      <c r="M15" s="112">
        <f t="shared" si="2"/>
        <v>0</v>
      </c>
    </row>
    <row r="16" spans="1:13" ht="26.25" customHeight="1">
      <c r="A16" s="223">
        <v>4</v>
      </c>
      <c r="B16" s="386" t="s">
        <v>105</v>
      </c>
      <c r="C16" s="378" t="s">
        <v>19</v>
      </c>
      <c r="D16" s="378" t="s">
        <v>19</v>
      </c>
      <c r="E16" s="388">
        <v>21900000</v>
      </c>
      <c r="F16" s="380"/>
      <c r="G16" s="380"/>
      <c r="H16" s="31">
        <f>SUM(E16/E17*100)</f>
        <v>89.147602377269394</v>
      </c>
      <c r="I16" s="31">
        <f t="shared" si="3"/>
        <v>0</v>
      </c>
      <c r="J16" s="31">
        <f t="shared" si="4"/>
        <v>0</v>
      </c>
      <c r="K16" s="31">
        <f t="shared" si="5"/>
        <v>0</v>
      </c>
      <c r="L16" s="102">
        <v>0</v>
      </c>
      <c r="M16" s="112">
        <f t="shared" si="2"/>
        <v>0</v>
      </c>
    </row>
    <row r="17" spans="1:13" ht="15.75" thickBot="1">
      <c r="A17" s="472" t="s">
        <v>18</v>
      </c>
      <c r="B17" s="473"/>
      <c r="C17" s="473"/>
      <c r="D17" s="485"/>
      <c r="E17" s="330">
        <f>SUM(E13:E16)</f>
        <v>24566000</v>
      </c>
      <c r="F17" s="340"/>
      <c r="G17" s="340"/>
      <c r="H17" s="333">
        <f>SUM(H13:H16)</f>
        <v>100</v>
      </c>
      <c r="I17" s="66">
        <f t="shared" ref="I17" si="9">SUM(L17/E17*100)</f>
        <v>2.9023854107302776</v>
      </c>
      <c r="J17" s="66">
        <f>SUM(L17/E17*100)</f>
        <v>2.9023854107302776</v>
      </c>
      <c r="K17" s="333">
        <f>SUM(K13:K13)</f>
        <v>1.4776520394040547</v>
      </c>
      <c r="L17" s="330">
        <f>SUM(L13:L16)</f>
        <v>713000</v>
      </c>
      <c r="M17" s="339">
        <f>SUM(M13:M16)</f>
        <v>2.902385410730278</v>
      </c>
    </row>
    <row r="19" spans="1:13" ht="15.75">
      <c r="J19" s="415" t="str">
        <f>'DPA SKPD'!J19</f>
        <v>Benteng, 30 April 2023</v>
      </c>
      <c r="K19" s="415"/>
      <c r="L19" s="415"/>
      <c r="M19" s="415"/>
    </row>
    <row r="20" spans="1:13" ht="15.75">
      <c r="J20" s="470" t="s">
        <v>10</v>
      </c>
      <c r="K20" s="470"/>
      <c r="L20" s="470"/>
      <c r="M20" s="38"/>
    </row>
    <row r="21" spans="1:13" ht="15.75">
      <c r="J21" s="415" t="s">
        <v>22</v>
      </c>
      <c r="K21" s="415"/>
      <c r="L21" s="415"/>
      <c r="M21" s="415"/>
    </row>
    <row r="22" spans="1:13" ht="15.75">
      <c r="L22" s="39"/>
      <c r="M22" s="39"/>
    </row>
    <row r="23" spans="1:13" ht="15.75">
      <c r="L23" s="39"/>
      <c r="M23" s="39"/>
    </row>
    <row r="24" spans="1:13" ht="15.75">
      <c r="L24" s="39"/>
      <c r="M24" s="39"/>
    </row>
    <row r="25" spans="1:13" ht="15.75">
      <c r="J25" s="469" t="str">
        <f>'layanan perpus elektronik'!J24:M24</f>
        <v>ANDI HERLIATI, S.P.,M.M</v>
      </c>
      <c r="K25" s="469"/>
      <c r="L25" s="469"/>
      <c r="M25" s="469"/>
    </row>
    <row r="26" spans="1:13" ht="15.75">
      <c r="J26" s="415" t="str">
        <f>'layanan perpus elektronik'!J25:M25</f>
        <v>NIP. 19780310 200604 2033</v>
      </c>
      <c r="K26" s="415"/>
      <c r="L26" s="415"/>
      <c r="M26" s="415"/>
    </row>
  </sheetData>
  <mergeCells count="27">
    <mergeCell ref="J26:M26"/>
    <mergeCell ref="J19:M19"/>
    <mergeCell ref="J20:L20"/>
    <mergeCell ref="J21:M21"/>
    <mergeCell ref="J25:M25"/>
    <mergeCell ref="A17:D17"/>
    <mergeCell ref="A9:A11"/>
    <mergeCell ref="L10:M10"/>
    <mergeCell ref="A5:B5"/>
    <mergeCell ref="I9:J9"/>
    <mergeCell ref="C9:D9"/>
    <mergeCell ref="F9:F11"/>
    <mergeCell ref="J8:L8"/>
    <mergeCell ref="K9:M9"/>
    <mergeCell ref="D10:D11"/>
    <mergeCell ref="H9:H11"/>
    <mergeCell ref="I10:I11"/>
    <mergeCell ref="J10:J11"/>
    <mergeCell ref="K10:K11"/>
    <mergeCell ref="G9:G11"/>
    <mergeCell ref="B1:M1"/>
    <mergeCell ref="B9:B11"/>
    <mergeCell ref="B2:M2"/>
    <mergeCell ref="C10:C11"/>
    <mergeCell ref="B3:M3"/>
    <mergeCell ref="E9:E11"/>
    <mergeCell ref="A8:B8"/>
  </mergeCells>
  <pageMargins left="0.7" right="0.7" top="0.75" bottom="0.75" header="0.3" footer="0.3"/>
  <pageSetup paperSize="5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1" workbookViewId="0">
      <selection activeCell="J29" sqref="J29"/>
    </sheetView>
  </sheetViews>
  <sheetFormatPr defaultColWidth="10" defaultRowHeight="15"/>
  <cols>
    <col min="1" max="1" width="4.85546875" customWidth="1"/>
    <col min="2" max="2" width="45.42578125" customWidth="1"/>
    <col min="3" max="3" width="10" customWidth="1"/>
    <col min="4" max="4" width="10.28515625" customWidth="1"/>
    <col min="6" max="6" width="10.28515625" customWidth="1"/>
    <col min="7" max="7" width="10.85546875" customWidth="1"/>
    <col min="10" max="10" width="13.5703125" customWidth="1"/>
  </cols>
  <sheetData>
    <row r="1" spans="1:13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ht="15.75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15.75">
      <c r="A5" s="483" t="s">
        <v>29</v>
      </c>
      <c r="B5" s="483"/>
      <c r="C5" s="234"/>
      <c r="D5" s="234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5.75">
      <c r="A6" s="234" t="s">
        <v>106</v>
      </c>
      <c r="B6" s="234"/>
      <c r="C6" s="234"/>
      <c r="D6" s="234"/>
      <c r="E6" s="233"/>
      <c r="F6" s="233"/>
      <c r="G6" s="233"/>
      <c r="H6" s="233"/>
      <c r="I6" s="233"/>
      <c r="J6" s="233"/>
      <c r="K6" s="233"/>
      <c r="L6" s="233"/>
      <c r="M6" s="233"/>
    </row>
    <row r="7" spans="1:13" ht="15.75">
      <c r="A7" s="171" t="s">
        <v>142</v>
      </c>
      <c r="B7" s="234"/>
      <c r="C7" s="234"/>
      <c r="D7" s="234"/>
      <c r="E7" s="233"/>
      <c r="F7" s="233"/>
      <c r="G7" s="233"/>
      <c r="H7" s="233"/>
      <c r="I7" s="233"/>
      <c r="J7" s="233"/>
      <c r="K7" s="233"/>
      <c r="L7" s="233"/>
      <c r="M7" s="233"/>
    </row>
    <row r="8" spans="1:13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3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</row>
    <row r="10" spans="1:13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</row>
    <row r="11" spans="1:13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231" t="s">
        <v>7</v>
      </c>
      <c r="M11" s="231" t="s">
        <v>6</v>
      </c>
    </row>
    <row r="12" spans="1:13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</row>
    <row r="13" spans="1:13" ht="24.75" customHeight="1">
      <c r="A13" s="366">
        <v>1</v>
      </c>
      <c r="B13" s="192" t="s">
        <v>59</v>
      </c>
      <c r="C13" s="89" t="s">
        <v>19</v>
      </c>
      <c r="D13" s="89" t="s">
        <v>19</v>
      </c>
      <c r="E13" s="109">
        <v>2340000</v>
      </c>
      <c r="F13" s="110"/>
      <c r="G13" s="110"/>
      <c r="H13" s="111">
        <f>SUM(E13/E19*100)</f>
        <v>26.905829596412556</v>
      </c>
      <c r="I13" s="111">
        <f t="shared" ref="I13:I17" si="0">SUM(L13/E13*100)</f>
        <v>0</v>
      </c>
      <c r="J13" s="111">
        <f>SUM(L13/E13*100)</f>
        <v>0</v>
      </c>
      <c r="K13" s="111">
        <f t="shared" ref="K13:K17" si="1">SUM(H13*I13/100)</f>
        <v>0</v>
      </c>
      <c r="L13" s="312">
        <v>0</v>
      </c>
      <c r="M13" s="112">
        <f t="shared" ref="M13:M17" si="2">SUM(H13*J13/100)</f>
        <v>0</v>
      </c>
    </row>
    <row r="14" spans="1:13" ht="24.75" customHeight="1">
      <c r="A14" s="389">
        <v>2</v>
      </c>
      <c r="B14" s="385" t="s">
        <v>181</v>
      </c>
      <c r="C14" s="89" t="s">
        <v>19</v>
      </c>
      <c r="D14" s="89" t="s">
        <v>19</v>
      </c>
      <c r="E14" s="109">
        <v>885000</v>
      </c>
      <c r="F14" s="110"/>
      <c r="G14" s="110"/>
      <c r="H14" s="111">
        <f>SUM(E14/E19*100)</f>
        <v>10.175922731976543</v>
      </c>
      <c r="I14" s="111">
        <f t="shared" ref="I14:I15" si="3">SUM(L14/E14*100)</f>
        <v>0</v>
      </c>
      <c r="J14" s="111">
        <f t="shared" ref="J14:J15" si="4">SUM(L14/E14*100)</f>
        <v>0</v>
      </c>
      <c r="K14" s="111">
        <f t="shared" ref="K14:K15" si="5">SUM(H14*I14/100)</f>
        <v>0</v>
      </c>
      <c r="L14" s="324">
        <v>0</v>
      </c>
      <c r="M14" s="112">
        <f t="shared" si="2"/>
        <v>0</v>
      </c>
    </row>
    <row r="15" spans="1:13" ht="24.75" customHeight="1">
      <c r="A15" s="389">
        <v>3</v>
      </c>
      <c r="B15" s="385" t="s">
        <v>182</v>
      </c>
      <c r="C15" s="89" t="s">
        <v>19</v>
      </c>
      <c r="D15" s="89" t="s">
        <v>19</v>
      </c>
      <c r="E15" s="109">
        <v>1172000</v>
      </c>
      <c r="F15" s="110"/>
      <c r="G15" s="110"/>
      <c r="H15" s="111">
        <f>SUM(E15/E19*100)</f>
        <v>13.475911233758767</v>
      </c>
      <c r="I15" s="111">
        <f t="shared" si="3"/>
        <v>0</v>
      </c>
      <c r="J15" s="111">
        <f t="shared" si="4"/>
        <v>0</v>
      </c>
      <c r="K15" s="111">
        <f t="shared" si="5"/>
        <v>0</v>
      </c>
      <c r="L15" s="312">
        <v>0</v>
      </c>
      <c r="M15" s="112">
        <f t="shared" si="2"/>
        <v>0</v>
      </c>
    </row>
    <row r="16" spans="1:13" ht="25.5" customHeight="1">
      <c r="A16" s="140">
        <v>4</v>
      </c>
      <c r="B16" s="181" t="s">
        <v>143</v>
      </c>
      <c r="C16" s="89" t="s">
        <v>19</v>
      </c>
      <c r="D16" s="89" t="s">
        <v>19</v>
      </c>
      <c r="E16" s="109">
        <v>400000</v>
      </c>
      <c r="F16" s="110"/>
      <c r="G16" s="110"/>
      <c r="H16" s="111">
        <f>SUM(E16/E19*100)</f>
        <v>4.5992871104978734</v>
      </c>
      <c r="I16" s="111">
        <f t="shared" si="0"/>
        <v>0</v>
      </c>
      <c r="J16" s="111">
        <f>SUM(L16/E16*100)</f>
        <v>0</v>
      </c>
      <c r="K16" s="111">
        <f t="shared" si="1"/>
        <v>0</v>
      </c>
      <c r="L16" s="311">
        <v>0</v>
      </c>
      <c r="M16" s="112">
        <f t="shared" si="2"/>
        <v>0</v>
      </c>
    </row>
    <row r="17" spans="1:13" ht="15" customHeight="1">
      <c r="A17" s="17">
        <v>5</v>
      </c>
      <c r="B17" s="105" t="s">
        <v>189</v>
      </c>
      <c r="C17" s="89" t="s">
        <v>19</v>
      </c>
      <c r="D17" s="89" t="s">
        <v>19</v>
      </c>
      <c r="E17" s="109">
        <v>3500000</v>
      </c>
      <c r="F17" s="110"/>
      <c r="G17" s="110"/>
      <c r="H17" s="111">
        <f>SUM(E17/E19*100)</f>
        <v>40.243762216856389</v>
      </c>
      <c r="I17" s="111">
        <f t="shared" si="0"/>
        <v>0</v>
      </c>
      <c r="J17" s="111">
        <f t="shared" ref="J17" si="6">SUM(L17/E17*100)</f>
        <v>0</v>
      </c>
      <c r="K17" s="111">
        <f t="shared" si="1"/>
        <v>0</v>
      </c>
      <c r="L17" s="311">
        <v>0</v>
      </c>
      <c r="M17" s="112">
        <f t="shared" si="2"/>
        <v>0</v>
      </c>
    </row>
    <row r="18" spans="1:13" ht="14.25" customHeight="1">
      <c r="A18" s="155">
        <v>6</v>
      </c>
      <c r="B18" s="105" t="s">
        <v>105</v>
      </c>
      <c r="C18" s="89" t="s">
        <v>19</v>
      </c>
      <c r="D18" s="89" t="s">
        <v>19</v>
      </c>
      <c r="E18" s="57">
        <v>400000</v>
      </c>
      <c r="F18" s="85"/>
      <c r="G18" s="85"/>
      <c r="H18" s="111">
        <f>SUM(E18/E19*100)</f>
        <v>4.5992871104978734</v>
      </c>
      <c r="I18" s="111">
        <f t="shared" ref="I18" si="7">SUM(L18/E18*100)</f>
        <v>0</v>
      </c>
      <c r="J18" s="111">
        <f t="shared" ref="J18" si="8">SUM(L18/E18*100)</f>
        <v>0</v>
      </c>
      <c r="K18" s="111">
        <f t="shared" ref="K18" si="9">SUM(H18*I18/100)</f>
        <v>0</v>
      </c>
      <c r="L18" s="311">
        <v>0</v>
      </c>
      <c r="M18" s="112">
        <f t="shared" ref="M18" si="10">SUM(H18*J18/100)</f>
        <v>0</v>
      </c>
    </row>
    <row r="19" spans="1:13" ht="15.75" thickBot="1">
      <c r="A19" s="472" t="s">
        <v>18</v>
      </c>
      <c r="B19" s="473"/>
      <c r="C19" s="473"/>
      <c r="D19" s="485"/>
      <c r="E19" s="330">
        <f>SUM(E13:E18)</f>
        <v>8697000</v>
      </c>
      <c r="F19" s="340"/>
      <c r="G19" s="340"/>
      <c r="H19" s="333">
        <f>SUM(H13:H18)</f>
        <v>100</v>
      </c>
      <c r="I19" s="66">
        <f t="shared" ref="I19" si="11">SUM(L19/E19*100)</f>
        <v>0</v>
      </c>
      <c r="J19" s="66">
        <f>SUM(L19/E19*100)</f>
        <v>0</v>
      </c>
      <c r="K19" s="333">
        <f>SUM(K13:K18)</f>
        <v>0</v>
      </c>
      <c r="L19" s="330">
        <f>SUM(L13:L18)</f>
        <v>0</v>
      </c>
      <c r="M19" s="339">
        <f>SUM(M13:M18)</f>
        <v>0</v>
      </c>
    </row>
    <row r="21" spans="1:13" ht="15.75">
      <c r="J21" s="415" t="str">
        <f>'DPA SKPD'!J19</f>
        <v>Benteng, 30 April 2023</v>
      </c>
      <c r="K21" s="415"/>
      <c r="L21" s="415"/>
      <c r="M21" s="415"/>
    </row>
    <row r="22" spans="1:13" ht="15.75">
      <c r="J22" s="470" t="s">
        <v>10</v>
      </c>
      <c r="K22" s="470"/>
      <c r="L22" s="470"/>
      <c r="M22" s="39"/>
    </row>
    <row r="23" spans="1:13" ht="15.75">
      <c r="J23" s="415" t="s">
        <v>22</v>
      </c>
      <c r="K23" s="415"/>
      <c r="L23" s="415"/>
      <c r="M23" s="415"/>
    </row>
    <row r="24" spans="1:13" ht="15.75">
      <c r="L24" s="39"/>
      <c r="M24" s="39"/>
    </row>
    <row r="25" spans="1:13" ht="15.75">
      <c r="L25" s="39"/>
      <c r="M25" s="39"/>
    </row>
    <row r="26" spans="1:13" ht="15.75">
      <c r="L26" s="39"/>
      <c r="M26" s="39"/>
    </row>
    <row r="27" spans="1:13" ht="15.75">
      <c r="J27" s="469" t="str">
        <f>'layanan perpus elektronik'!J24:M24</f>
        <v>ANDI HERLIATI, S.P.,M.M</v>
      </c>
      <c r="K27" s="469"/>
      <c r="L27" s="469"/>
      <c r="M27" s="469"/>
    </row>
    <row r="28" spans="1:13" ht="15.75">
      <c r="J28" s="415" t="str">
        <f>'layanan perpus elektronik'!J25:M25</f>
        <v>NIP. 19780310 200604 2033</v>
      </c>
      <c r="K28" s="415"/>
      <c r="L28" s="415"/>
      <c r="M28" s="415"/>
    </row>
  </sheetData>
  <mergeCells count="27">
    <mergeCell ref="B1:M1"/>
    <mergeCell ref="B2:M2"/>
    <mergeCell ref="B3:M3"/>
    <mergeCell ref="A5:B5"/>
    <mergeCell ref="A8:B8"/>
    <mergeCell ref="J8:L8"/>
    <mergeCell ref="A9:A11"/>
    <mergeCell ref="B9:B11"/>
    <mergeCell ref="C9:D9"/>
    <mergeCell ref="E9:E11"/>
    <mergeCell ref="F9:F11"/>
    <mergeCell ref="J28:M28"/>
    <mergeCell ref="H9:H11"/>
    <mergeCell ref="I9:J9"/>
    <mergeCell ref="K9:M9"/>
    <mergeCell ref="C10:C11"/>
    <mergeCell ref="D10:D11"/>
    <mergeCell ref="I10:I11"/>
    <mergeCell ref="J10:J11"/>
    <mergeCell ref="K10:K11"/>
    <mergeCell ref="L10:M10"/>
    <mergeCell ref="G9:G11"/>
    <mergeCell ref="A19:D19"/>
    <mergeCell ref="J21:M21"/>
    <mergeCell ref="J22:L22"/>
    <mergeCell ref="J23:M23"/>
    <mergeCell ref="J27:M27"/>
  </mergeCells>
  <pageMargins left="0.7" right="0.7" top="0.75" bottom="0.75" header="0.3" footer="0.3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workbookViewId="0">
      <selection activeCell="D19" sqref="D19"/>
    </sheetView>
  </sheetViews>
  <sheetFormatPr defaultColWidth="10" defaultRowHeight="15"/>
  <cols>
    <col min="1" max="1" width="4.28515625" customWidth="1"/>
    <col min="2" max="2" width="44.7109375" customWidth="1"/>
    <col min="3" max="3" width="15.140625" customWidth="1"/>
    <col min="4" max="4" width="14.28515625" customWidth="1"/>
    <col min="5" max="7" width="13.42578125" customWidth="1"/>
    <col min="8" max="8" width="8.42578125" customWidth="1"/>
    <col min="9" max="9" width="7.140625" customWidth="1"/>
    <col min="10" max="10" width="16.5703125" customWidth="1"/>
    <col min="11" max="11" width="6.42578125" customWidth="1"/>
    <col min="12" max="12" width="13.42578125" customWidth="1"/>
    <col min="13" max="13" width="6.71093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tr">
        <f>'DPA SKPD'!B3</f>
        <v>TAHUN ANGGARAN 2023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5.75">
      <c r="A5" s="483" t="str">
        <f>'DPA SKPD'!A5</f>
        <v>SKPD                 : DINAS PERPUSTAKAAN DAN KEARSIPAN</v>
      </c>
      <c r="B5" s="483"/>
      <c r="C5" s="50"/>
      <c r="D5" s="50"/>
      <c r="E5" s="49"/>
      <c r="F5" s="49"/>
      <c r="G5" s="49"/>
      <c r="H5" s="49"/>
      <c r="I5" s="49"/>
      <c r="J5" s="49"/>
      <c r="K5" s="49"/>
      <c r="L5" s="49"/>
      <c r="M5" s="49"/>
      <c r="N5" s="51"/>
    </row>
    <row r="6" spans="1:17" ht="16.5" customHeight="1">
      <c r="A6" s="171" t="s">
        <v>61</v>
      </c>
      <c r="B6" s="50"/>
      <c r="C6" s="50"/>
      <c r="D6" s="50"/>
      <c r="E6" s="49"/>
      <c r="F6" s="49"/>
      <c r="G6" s="49"/>
      <c r="H6" s="49"/>
      <c r="I6" s="49"/>
      <c r="J6" s="49"/>
      <c r="K6" s="49"/>
      <c r="L6" s="49"/>
      <c r="M6" s="49"/>
      <c r="N6" s="51"/>
    </row>
    <row r="7" spans="1:17" ht="16.5" customHeight="1">
      <c r="A7" s="171" t="s">
        <v>63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  <c r="N7" s="175"/>
    </row>
    <row r="8" spans="1:17" ht="15" customHeight="1">
      <c r="A8" s="484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52" t="s">
        <v>7</v>
      </c>
      <c r="M11" s="52" t="s">
        <v>6</v>
      </c>
      <c r="N11" s="471"/>
    </row>
    <row r="12" spans="1:17">
      <c r="A12" s="53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5">
        <v>13</v>
      </c>
      <c r="N12" s="56"/>
    </row>
    <row r="13" spans="1:17" ht="27.75" customHeight="1">
      <c r="A13" s="32">
        <v>1</v>
      </c>
      <c r="B13" s="183" t="s">
        <v>57</v>
      </c>
      <c r="C13" s="89" t="s">
        <v>19</v>
      </c>
      <c r="D13" s="89" t="s">
        <v>19</v>
      </c>
      <c r="E13" s="57">
        <v>566000</v>
      </c>
      <c r="F13" s="58"/>
      <c r="G13" s="58"/>
      <c r="H13" s="40">
        <f>E13/E17*100</f>
        <v>20.656934306569344</v>
      </c>
      <c r="I13" s="40">
        <f>L13/E13*100</f>
        <v>0</v>
      </c>
      <c r="J13" s="40">
        <f>L13/E13*100</f>
        <v>0</v>
      </c>
      <c r="K13" s="40">
        <f>H13*J13/100</f>
        <v>0</v>
      </c>
      <c r="L13" s="57">
        <v>0</v>
      </c>
      <c r="M13" s="40">
        <f>H13*J13/100</f>
        <v>0</v>
      </c>
      <c r="N13" s="59"/>
      <c r="O13" s="60"/>
      <c r="P13" s="60"/>
      <c r="Q13" s="60"/>
    </row>
    <row r="14" spans="1:17" ht="24.75" customHeight="1">
      <c r="A14" s="22">
        <v>2</v>
      </c>
      <c r="B14" s="315" t="s">
        <v>174</v>
      </c>
      <c r="C14" s="62" t="s">
        <v>19</v>
      </c>
      <c r="D14" s="62" t="s">
        <v>19</v>
      </c>
      <c r="E14" s="18">
        <v>350000</v>
      </c>
      <c r="F14" s="20"/>
      <c r="G14" s="20"/>
      <c r="H14" s="111">
        <f>E14/E17*100</f>
        <v>12.773722627737227</v>
      </c>
      <c r="I14" s="19">
        <f>SUM(L14/E14*100)</f>
        <v>0</v>
      </c>
      <c r="J14" s="19">
        <f>SUM(L14/E14*100)</f>
        <v>0</v>
      </c>
      <c r="K14" s="19">
        <f>SUM(H14*J14/100)</f>
        <v>0</v>
      </c>
      <c r="L14" s="109">
        <v>0</v>
      </c>
      <c r="M14" s="61">
        <f>SUM(H14*J14/100)</f>
        <v>0</v>
      </c>
      <c r="N14" s="63"/>
      <c r="O14" s="16"/>
      <c r="P14" s="16"/>
      <c r="Q14" s="16"/>
    </row>
    <row r="15" spans="1:17" ht="15" customHeight="1">
      <c r="A15" s="148">
        <v>3</v>
      </c>
      <c r="B15" s="359" t="s">
        <v>58</v>
      </c>
      <c r="C15" s="62" t="s">
        <v>19</v>
      </c>
      <c r="D15" s="62" t="s">
        <v>19</v>
      </c>
      <c r="E15" s="109">
        <v>498000</v>
      </c>
      <c r="F15" s="110"/>
      <c r="G15" s="110"/>
      <c r="H15" s="111">
        <f>E15/E17*100</f>
        <v>18.175182481751825</v>
      </c>
      <c r="I15" s="111">
        <f>SUM(L15/E15*100)</f>
        <v>0</v>
      </c>
      <c r="J15" s="111">
        <f>SUM(L15/E15*100)</f>
        <v>0</v>
      </c>
      <c r="K15" s="111">
        <f>SUM(H15*J15/100)</f>
        <v>0</v>
      </c>
      <c r="L15" s="109">
        <v>0</v>
      </c>
      <c r="M15" s="112">
        <f>SUM(H15*J15/100)</f>
        <v>0</v>
      </c>
      <c r="N15" s="113"/>
      <c r="O15" s="16"/>
      <c r="P15" s="16"/>
      <c r="Q15" s="16"/>
    </row>
    <row r="16" spans="1:17" ht="27.75" customHeight="1">
      <c r="A16" s="30">
        <v>4</v>
      </c>
      <c r="B16" s="84" t="s">
        <v>175</v>
      </c>
      <c r="C16" s="354" t="s">
        <v>19</v>
      </c>
      <c r="D16" s="354" t="s">
        <v>19</v>
      </c>
      <c r="E16" s="57">
        <v>1326000</v>
      </c>
      <c r="F16" s="65"/>
      <c r="G16" s="65"/>
      <c r="H16" s="111">
        <f>E16/E17*100</f>
        <v>48.394160583941606</v>
      </c>
      <c r="I16" s="111">
        <f>SUM(L16/E16*100)</f>
        <v>0</v>
      </c>
      <c r="J16" s="111">
        <f>SUM(L16/E16*100)</f>
        <v>0</v>
      </c>
      <c r="K16" s="111">
        <f>SUM(H16*J16/100)</f>
        <v>0</v>
      </c>
      <c r="L16" s="102">
        <v>0</v>
      </c>
      <c r="M16" s="112">
        <f>SUM(H16*J16/100)</f>
        <v>0</v>
      </c>
      <c r="N16" s="63"/>
      <c r="O16" s="16"/>
      <c r="P16" s="16"/>
      <c r="Q16" s="16"/>
    </row>
    <row r="17" spans="1:13">
      <c r="A17" s="472" t="s">
        <v>18</v>
      </c>
      <c r="B17" s="473"/>
      <c r="C17" s="473"/>
      <c r="D17" s="473"/>
      <c r="E17" s="164">
        <f>SUM(E13:E16)</f>
        <v>2740000</v>
      </c>
      <c r="F17" s="43"/>
      <c r="G17" s="43"/>
      <c r="H17" s="165">
        <f>SUM(H13:H16)</f>
        <v>100</v>
      </c>
      <c r="I17" s="66">
        <f>SUM(L17/E17*100)</f>
        <v>0</v>
      </c>
      <c r="J17" s="66">
        <f>SUM(L17/E17*100)</f>
        <v>0</v>
      </c>
      <c r="K17" s="165">
        <f>SUM(K14:K16)</f>
        <v>0</v>
      </c>
      <c r="L17" s="164">
        <f>SUM(L13:L16)</f>
        <v>0</v>
      </c>
      <c r="M17" s="163">
        <f>SUM(M14:M16)</f>
        <v>0</v>
      </c>
    </row>
    <row r="19" spans="1:13" ht="15.75">
      <c r="J19" s="415" t="str">
        <f>'DPA SKPD'!J19</f>
        <v>Benteng, 30 April 2023</v>
      </c>
      <c r="K19" s="415"/>
      <c r="L19" s="415"/>
      <c r="M19" s="415"/>
    </row>
    <row r="20" spans="1:13" ht="15.75">
      <c r="J20" s="470" t="s">
        <v>10</v>
      </c>
      <c r="K20" s="470"/>
      <c r="L20" s="470"/>
      <c r="M20" s="38"/>
    </row>
    <row r="21" spans="1:13" ht="15.75">
      <c r="J21" s="415" t="s">
        <v>22</v>
      </c>
      <c r="K21" s="415"/>
      <c r="L21" s="415"/>
      <c r="M21" s="415"/>
    </row>
    <row r="22" spans="1:13" ht="15.75">
      <c r="L22" s="39"/>
      <c r="M22" s="39"/>
    </row>
    <row r="23" spans="1:13" ht="15.75">
      <c r="L23" s="39"/>
      <c r="M23" s="39"/>
    </row>
    <row r="24" spans="1:13" ht="15.75">
      <c r="L24" s="39"/>
      <c r="M24" s="39"/>
    </row>
    <row r="25" spans="1:13" ht="15.75">
      <c r="J25" s="469" t="str">
        <f>'DPA SKPD'!J25</f>
        <v>RADEN RACHMAWATI, A.Md.Pi</v>
      </c>
      <c r="K25" s="469"/>
      <c r="L25" s="469"/>
      <c r="M25" s="469"/>
    </row>
    <row r="26" spans="1:13" ht="15.75">
      <c r="J26" s="415" t="str">
        <f>'DPA SKPD'!J26</f>
        <v>NIP. 19781114 200701 2 016</v>
      </c>
      <c r="K26" s="415"/>
      <c r="L26" s="415"/>
      <c r="M26" s="415"/>
    </row>
    <row r="31" spans="1:13" ht="15" customHeight="1"/>
    <row r="42" ht="15" customHeight="1"/>
    <row r="43" ht="15" customHeight="1"/>
    <row r="53" ht="15" customHeight="1"/>
    <row r="63" ht="15" customHeight="1"/>
    <row r="65" ht="15" customHeight="1"/>
    <row r="71" ht="15" customHeight="1"/>
    <row r="80" ht="15" customHeight="1"/>
    <row r="85" ht="15" customHeight="1"/>
    <row r="101" ht="15" customHeight="1"/>
    <row r="105" ht="15" customHeight="1"/>
    <row r="109" ht="15" customHeight="1"/>
    <row r="118" ht="15" customHeight="1"/>
    <row r="129" ht="29.25" customHeight="1"/>
    <row r="131" ht="21.75" customHeight="1"/>
  </sheetData>
  <mergeCells count="28">
    <mergeCell ref="J25:M25"/>
    <mergeCell ref="J26:M26"/>
    <mergeCell ref="B1:M1"/>
    <mergeCell ref="B2:M2"/>
    <mergeCell ref="B3:M3"/>
    <mergeCell ref="I9:J9"/>
    <mergeCell ref="K9:M9"/>
    <mergeCell ref="J8:L8"/>
    <mergeCell ref="A17:D17"/>
    <mergeCell ref="E9:E11"/>
    <mergeCell ref="J19:M19"/>
    <mergeCell ref="J20:L20"/>
    <mergeCell ref="J21:M21"/>
    <mergeCell ref="N9:N11"/>
    <mergeCell ref="H9:H11"/>
    <mergeCell ref="A5:B5"/>
    <mergeCell ref="I10:I11"/>
    <mergeCell ref="J10:J11"/>
    <mergeCell ref="K10:K11"/>
    <mergeCell ref="L10:M10"/>
    <mergeCell ref="F9:F11"/>
    <mergeCell ref="A8:B8"/>
    <mergeCell ref="C9:D9"/>
    <mergeCell ref="A9:A11"/>
    <mergeCell ref="B9:B11"/>
    <mergeCell ref="C10:C11"/>
    <mergeCell ref="D10:D11"/>
    <mergeCell ref="G9:G11"/>
  </mergeCells>
  <pageMargins left="0.70866141732283472" right="0.70866141732283472" top="0.39370078740157483" bottom="0.47244094488188981" header="0.31496062992125984" footer="0.31496062992125984"/>
  <pageSetup paperSize="5" scale="8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0" workbookViewId="0">
      <selection activeCell="H21" sqref="H21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7" ht="15.75">
      <c r="A5" s="483" t="s">
        <v>29</v>
      </c>
      <c r="B5" s="483"/>
      <c r="C5" s="234"/>
      <c r="D5" s="234"/>
      <c r="E5" s="233"/>
      <c r="F5" s="233"/>
      <c r="G5" s="233"/>
      <c r="H5" s="233"/>
      <c r="I5" s="233"/>
      <c r="J5" s="233"/>
      <c r="K5" s="233"/>
      <c r="L5" s="233"/>
      <c r="M5" s="233"/>
      <c r="N5" s="232"/>
    </row>
    <row r="6" spans="1:17" ht="15.75">
      <c r="A6" s="171" t="s">
        <v>107</v>
      </c>
      <c r="B6" s="234"/>
      <c r="C6" s="234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2"/>
    </row>
    <row r="7" spans="1:17" ht="15.75">
      <c r="A7" s="171" t="s">
        <v>132</v>
      </c>
      <c r="B7" s="234"/>
      <c r="C7" s="234"/>
      <c r="D7" s="234"/>
      <c r="E7" s="233"/>
      <c r="F7" s="233"/>
      <c r="G7" s="233"/>
      <c r="H7" s="233"/>
      <c r="I7" s="233"/>
      <c r="J7" s="233"/>
      <c r="K7" s="233"/>
      <c r="L7" s="233"/>
      <c r="M7" s="233"/>
      <c r="N7" s="232"/>
    </row>
    <row r="8" spans="1:17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231" t="s">
        <v>7</v>
      </c>
      <c r="M11" s="231" t="s">
        <v>6</v>
      </c>
      <c r="N11" s="471"/>
    </row>
    <row r="12" spans="1:17">
      <c r="A12" s="7">
        <v>1</v>
      </c>
      <c r="B12" s="54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11">
        <v>1</v>
      </c>
      <c r="B13" s="371" t="s">
        <v>57</v>
      </c>
      <c r="C13" s="152" t="s">
        <v>19</v>
      </c>
      <c r="D13" s="152" t="s">
        <v>19</v>
      </c>
      <c r="E13" s="12">
        <v>370000</v>
      </c>
      <c r="F13" s="15"/>
      <c r="G13" s="15"/>
      <c r="H13" s="13">
        <f>E13/E21*100</f>
        <v>1.48</v>
      </c>
      <c r="I13" s="13">
        <f>L13/E13*100</f>
        <v>0</v>
      </c>
      <c r="J13" s="13">
        <f>L13/E13*100</f>
        <v>0</v>
      </c>
      <c r="K13" s="13">
        <f>SUM(H13*I13/100)</f>
        <v>0</v>
      </c>
      <c r="L13" s="12">
        <v>0</v>
      </c>
      <c r="M13" s="137">
        <f>SUM(H13*J13/100)</f>
        <v>0</v>
      </c>
      <c r="N13" s="16"/>
      <c r="O13" s="16"/>
      <c r="P13" s="16"/>
      <c r="Q13" s="16"/>
    </row>
    <row r="14" spans="1:17" ht="16.5" customHeight="1">
      <c r="A14" s="148">
        <v>2</v>
      </c>
      <c r="B14" s="361" t="s">
        <v>174</v>
      </c>
      <c r="C14" s="198" t="s">
        <v>19</v>
      </c>
      <c r="D14" s="198" t="s">
        <v>19</v>
      </c>
      <c r="E14" s="104">
        <v>530000</v>
      </c>
      <c r="F14" s="173"/>
      <c r="G14" s="173"/>
      <c r="H14" s="111">
        <f>E14/E21*100</f>
        <v>2.12</v>
      </c>
      <c r="I14" s="111">
        <f t="shared" ref="I14:I19" si="0">L14/E14*100</f>
        <v>0</v>
      </c>
      <c r="J14" s="111">
        <f t="shared" ref="J14:J18" si="1">L14/E14*100</f>
        <v>0</v>
      </c>
      <c r="K14" s="111">
        <f t="shared" ref="K14:K18" si="2">SUM(H14*I14/100)</f>
        <v>0</v>
      </c>
      <c r="L14" s="109">
        <v>0</v>
      </c>
      <c r="M14" s="347">
        <f>SUM(H14*J14/100)</f>
        <v>0</v>
      </c>
      <c r="N14" s="16"/>
      <c r="O14" s="16"/>
      <c r="P14" s="16"/>
      <c r="Q14" s="16"/>
    </row>
    <row r="15" spans="1:17">
      <c r="A15" s="172">
        <v>3</v>
      </c>
      <c r="B15" s="361" t="s">
        <v>58</v>
      </c>
      <c r="C15" s="62" t="s">
        <v>19</v>
      </c>
      <c r="D15" s="62" t="s">
        <v>19</v>
      </c>
      <c r="E15" s="109">
        <v>732000</v>
      </c>
      <c r="F15" s="110"/>
      <c r="G15" s="110"/>
      <c r="H15" s="111">
        <f>E15/E21*100</f>
        <v>2.9279999999999999</v>
      </c>
      <c r="I15" s="111">
        <f t="shared" si="0"/>
        <v>0</v>
      </c>
      <c r="J15" s="111">
        <f t="shared" si="1"/>
        <v>0</v>
      </c>
      <c r="K15" s="111">
        <f t="shared" si="2"/>
        <v>0</v>
      </c>
      <c r="L15" s="109">
        <v>0</v>
      </c>
      <c r="M15" s="112">
        <f>H15*J15/100</f>
        <v>0</v>
      </c>
      <c r="N15" s="16"/>
      <c r="O15" s="16"/>
      <c r="P15" s="16"/>
      <c r="Q15" s="16"/>
    </row>
    <row r="16" spans="1:17" ht="19.5" customHeight="1">
      <c r="A16" s="172">
        <v>4</v>
      </c>
      <c r="B16" s="363" t="s">
        <v>175</v>
      </c>
      <c r="C16" s="62" t="s">
        <v>19</v>
      </c>
      <c r="D16" s="62" t="s">
        <v>19</v>
      </c>
      <c r="E16" s="109">
        <v>1968000</v>
      </c>
      <c r="F16" s="110"/>
      <c r="G16" s="110"/>
      <c r="H16" s="111">
        <f>E16/E21*100</f>
        <v>7.8719999999999999</v>
      </c>
      <c r="I16" s="111">
        <f t="shared" ref="I16" si="3">L16/E16*100</f>
        <v>0</v>
      </c>
      <c r="J16" s="111">
        <f t="shared" ref="J16" si="4">L16/E16*100</f>
        <v>0</v>
      </c>
      <c r="K16" s="111">
        <f t="shared" ref="K16" si="5">SUM(H16*I16/100)</f>
        <v>0</v>
      </c>
      <c r="L16" s="109">
        <v>0</v>
      </c>
      <c r="M16" s="112">
        <f>H16*J16/100</f>
        <v>0</v>
      </c>
      <c r="N16" s="16"/>
      <c r="O16" s="16"/>
      <c r="P16" s="16"/>
      <c r="Q16" s="16"/>
    </row>
    <row r="17" spans="1:17">
      <c r="A17" s="172">
        <v>5</v>
      </c>
      <c r="B17" s="170" t="s">
        <v>144</v>
      </c>
      <c r="C17" s="62" t="s">
        <v>19</v>
      </c>
      <c r="D17" s="62" t="s">
        <v>19</v>
      </c>
      <c r="E17" s="109">
        <v>3100000</v>
      </c>
      <c r="F17" s="110"/>
      <c r="G17" s="110"/>
      <c r="H17" s="111">
        <f>E17/E21*100</f>
        <v>12.4</v>
      </c>
      <c r="I17" s="111">
        <f t="shared" si="0"/>
        <v>0</v>
      </c>
      <c r="J17" s="111">
        <f t="shared" si="1"/>
        <v>0</v>
      </c>
      <c r="K17" s="111">
        <f t="shared" si="2"/>
        <v>0</v>
      </c>
      <c r="L17" s="109">
        <v>0</v>
      </c>
      <c r="M17" s="112">
        <f>H17*J17/100</f>
        <v>0</v>
      </c>
      <c r="N17" s="16"/>
      <c r="O17" s="16"/>
      <c r="P17" s="16"/>
      <c r="Q17" s="16"/>
    </row>
    <row r="18" spans="1:17">
      <c r="A18" s="172">
        <v>6</v>
      </c>
      <c r="B18" s="390" t="s">
        <v>87</v>
      </c>
      <c r="C18" s="89" t="s">
        <v>19</v>
      </c>
      <c r="D18" s="89" t="s">
        <v>19</v>
      </c>
      <c r="E18" s="109">
        <v>13860000</v>
      </c>
      <c r="F18" s="110"/>
      <c r="G18" s="110"/>
      <c r="H18" s="111">
        <f>E18/E21*100</f>
        <v>55.44</v>
      </c>
      <c r="I18" s="111">
        <f t="shared" si="0"/>
        <v>0</v>
      </c>
      <c r="J18" s="111">
        <f t="shared" si="1"/>
        <v>0</v>
      </c>
      <c r="K18" s="31">
        <f t="shared" si="2"/>
        <v>0</v>
      </c>
      <c r="L18" s="109">
        <v>0</v>
      </c>
      <c r="M18" s="112">
        <f t="shared" ref="M18" si="6">H18*J18/100</f>
        <v>0</v>
      </c>
      <c r="N18" s="16"/>
      <c r="O18" s="16"/>
      <c r="P18" s="16"/>
      <c r="Q18" s="16"/>
    </row>
    <row r="19" spans="1:17">
      <c r="A19" s="172">
        <v>7</v>
      </c>
      <c r="B19" s="390" t="s">
        <v>105</v>
      </c>
      <c r="C19" s="89" t="s">
        <v>19</v>
      </c>
      <c r="D19" s="89" t="s">
        <v>19</v>
      </c>
      <c r="E19" s="109">
        <v>4440000</v>
      </c>
      <c r="F19" s="110"/>
      <c r="G19" s="110"/>
      <c r="H19" s="31">
        <f>E19/E21*100</f>
        <v>17.760000000000002</v>
      </c>
      <c r="I19" s="31">
        <f t="shared" si="0"/>
        <v>0</v>
      </c>
      <c r="J19" s="111">
        <f>L19/E19*100</f>
        <v>0</v>
      </c>
      <c r="K19" s="31">
        <f>H19*I19/100</f>
        <v>0</v>
      </c>
      <c r="L19" s="109">
        <v>0</v>
      </c>
      <c r="M19" s="112">
        <f>H19*J19/100</f>
        <v>0</v>
      </c>
      <c r="N19" s="16"/>
      <c r="O19" s="16"/>
      <c r="P19" s="16"/>
      <c r="Q19" s="16"/>
    </row>
    <row r="20" spans="1:17" ht="9" customHeight="1">
      <c r="A20" s="155"/>
      <c r="B20" s="84"/>
      <c r="C20" s="84"/>
      <c r="D20" s="84"/>
      <c r="E20" s="85"/>
      <c r="F20" s="85"/>
      <c r="G20" s="85"/>
      <c r="H20" s="85"/>
      <c r="I20" s="85"/>
      <c r="J20" s="85"/>
      <c r="K20" s="85"/>
      <c r="L20" s="85"/>
      <c r="M20" s="103"/>
      <c r="N20" s="16"/>
      <c r="O20" s="16"/>
      <c r="P20" s="16"/>
      <c r="Q20" s="16"/>
    </row>
    <row r="21" spans="1:17" ht="15.75" thickBot="1">
      <c r="A21" s="472" t="s">
        <v>18</v>
      </c>
      <c r="B21" s="473"/>
      <c r="C21" s="473"/>
      <c r="D21" s="473"/>
      <c r="E21" s="330">
        <f>SUM(E13:E19)</f>
        <v>25000000</v>
      </c>
      <c r="F21" s="340"/>
      <c r="G21" s="340"/>
      <c r="H21" s="333">
        <f>SUM(H13:H19)</f>
        <v>100</v>
      </c>
      <c r="I21" s="66">
        <f>L21/E21*100</f>
        <v>0</v>
      </c>
      <c r="J21" s="66">
        <f>L21/E21*100</f>
        <v>0</v>
      </c>
      <c r="K21" s="333">
        <f>SUM(K13:K20)</f>
        <v>0</v>
      </c>
      <c r="L21" s="330">
        <f>SUM(L13:L20)</f>
        <v>0</v>
      </c>
      <c r="M21" s="339">
        <f>SUM(M13:M20)</f>
        <v>0</v>
      </c>
    </row>
    <row r="23" spans="1:17" ht="15.75">
      <c r="J23" s="415" t="str">
        <f>'DPA SKPD'!J19</f>
        <v>Benteng, 30 April 2023</v>
      </c>
      <c r="K23" s="415"/>
      <c r="L23" s="415"/>
      <c r="M23" s="415"/>
    </row>
    <row r="24" spans="1:17" ht="15.75">
      <c r="J24" s="470" t="s">
        <v>10</v>
      </c>
      <c r="K24" s="470"/>
      <c r="L24" s="470"/>
      <c r="M24" s="39"/>
    </row>
    <row r="25" spans="1:17" ht="15.75">
      <c r="J25" s="415" t="s">
        <v>22</v>
      </c>
      <c r="K25" s="415"/>
      <c r="L25" s="415"/>
      <c r="M25" s="415"/>
    </row>
    <row r="26" spans="1:17" ht="15.75">
      <c r="L26" s="39"/>
      <c r="M26" s="39"/>
    </row>
    <row r="27" spans="1:17" ht="15.75">
      <c r="L27" s="39"/>
      <c r="M27" s="39"/>
    </row>
    <row r="28" spans="1:17" ht="15.75">
      <c r="L28" s="39"/>
      <c r="M28" s="39"/>
    </row>
    <row r="29" spans="1:17" ht="15.75">
      <c r="J29" s="469" t="str">
        <f>'Pemberdayaan kapasitas'!J26</f>
        <v>ANDI CITRAWATI, S.T.</v>
      </c>
      <c r="K29" s="469"/>
      <c r="L29" s="469"/>
      <c r="M29" s="469"/>
    </row>
    <row r="30" spans="1:17" ht="15.75">
      <c r="J30" s="415" t="str">
        <f>'Pemberdayaan kapasitas'!J27</f>
        <v>NIP. 19730713 200312 2 008</v>
      </c>
      <c r="K30" s="415"/>
      <c r="L30" s="415"/>
      <c r="M30" s="415"/>
    </row>
  </sheetData>
  <mergeCells count="28">
    <mergeCell ref="B1:M1"/>
    <mergeCell ref="B2:M2"/>
    <mergeCell ref="B3:M3"/>
    <mergeCell ref="A5:B5"/>
    <mergeCell ref="A8:B8"/>
    <mergeCell ref="J8:L8"/>
    <mergeCell ref="J30:M30"/>
    <mergeCell ref="H9:H11"/>
    <mergeCell ref="I9:J9"/>
    <mergeCell ref="K9:M9"/>
    <mergeCell ref="J25:M25"/>
    <mergeCell ref="J29:M29"/>
    <mergeCell ref="N9:N11"/>
    <mergeCell ref="L10:M10"/>
    <mergeCell ref="A21:D21"/>
    <mergeCell ref="J23:M23"/>
    <mergeCell ref="J24:L24"/>
    <mergeCell ref="I10:I11"/>
    <mergeCell ref="J10:J11"/>
    <mergeCell ref="K10:K11"/>
    <mergeCell ref="G9:G11"/>
    <mergeCell ref="A9:A11"/>
    <mergeCell ref="B9:B11"/>
    <mergeCell ref="C9:D9"/>
    <mergeCell ref="E9:E11"/>
    <mergeCell ref="F9:F11"/>
    <mergeCell ref="C10:C11"/>
    <mergeCell ref="D10:D11"/>
  </mergeCells>
  <pageMargins left="0.7" right="0.7" top="0.75" bottom="0.75" header="0.3" footer="0.3"/>
  <pageSetup paperSize="5" scale="85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8" workbookViewId="0">
      <selection activeCell="E18" sqref="E18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7" ht="15.75">
      <c r="A5" s="483" t="s">
        <v>29</v>
      </c>
      <c r="B5" s="483"/>
      <c r="C5" s="352"/>
      <c r="D5" s="352"/>
      <c r="E5" s="349"/>
      <c r="F5" s="349"/>
      <c r="G5" s="349"/>
      <c r="H5" s="349"/>
      <c r="I5" s="349"/>
      <c r="J5" s="349"/>
      <c r="K5" s="349"/>
      <c r="L5" s="349"/>
      <c r="M5" s="349"/>
      <c r="N5" s="351"/>
    </row>
    <row r="6" spans="1:17" ht="15.75">
      <c r="A6" s="171" t="s">
        <v>145</v>
      </c>
      <c r="B6" s="352"/>
      <c r="C6" s="352"/>
      <c r="D6" s="352"/>
      <c r="E6" s="349"/>
      <c r="F6" s="349"/>
      <c r="G6" s="349"/>
      <c r="H6" s="349"/>
      <c r="I6" s="349"/>
      <c r="J6" s="349"/>
      <c r="K6" s="349"/>
      <c r="L6" s="349"/>
      <c r="M6" s="349"/>
      <c r="N6" s="351"/>
    </row>
    <row r="7" spans="1:17" ht="15.75">
      <c r="A7" s="171" t="s">
        <v>146</v>
      </c>
      <c r="B7" s="352"/>
      <c r="C7" s="352"/>
      <c r="D7" s="352"/>
      <c r="E7" s="349"/>
      <c r="F7" s="349"/>
      <c r="G7" s="349"/>
      <c r="H7" s="349"/>
      <c r="I7" s="349"/>
      <c r="J7" s="349"/>
      <c r="K7" s="349"/>
      <c r="L7" s="349"/>
      <c r="M7" s="349"/>
      <c r="N7" s="351"/>
    </row>
    <row r="8" spans="1:17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350" t="s">
        <v>7</v>
      </c>
      <c r="M11" s="350" t="s">
        <v>6</v>
      </c>
      <c r="N11" s="471"/>
    </row>
    <row r="12" spans="1:17">
      <c r="A12" s="7">
        <v>1</v>
      </c>
      <c r="B12" s="54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16.5" customHeight="1">
      <c r="A13" s="148">
        <v>1</v>
      </c>
      <c r="B13" s="192" t="s">
        <v>59</v>
      </c>
      <c r="C13" s="152" t="s">
        <v>19</v>
      </c>
      <c r="D13" s="152" t="s">
        <v>19</v>
      </c>
      <c r="E13" s="12">
        <v>193000</v>
      </c>
      <c r="F13" s="15"/>
      <c r="G13" s="15"/>
      <c r="H13" s="13">
        <f>E13/E18*100</f>
        <v>1.3551467490520994</v>
      </c>
      <c r="I13" s="13">
        <f t="shared" ref="I13:I17" si="0">L13/E13*100</f>
        <v>0</v>
      </c>
      <c r="J13" s="13">
        <f t="shared" ref="J13:J14" si="1">L13/E13*100</f>
        <v>0</v>
      </c>
      <c r="K13" s="13">
        <f>H13*I13/100</f>
        <v>0</v>
      </c>
      <c r="L13" s="12">
        <v>0</v>
      </c>
      <c r="M13" s="137">
        <f>H13*J13/100</f>
        <v>0</v>
      </c>
      <c r="N13" s="16"/>
      <c r="O13" s="16"/>
      <c r="P13" s="16"/>
      <c r="Q13" s="16"/>
    </row>
    <row r="14" spans="1:17" ht="25.5">
      <c r="A14" s="172">
        <v>2</v>
      </c>
      <c r="B14" s="385" t="s">
        <v>181</v>
      </c>
      <c r="C14" s="62" t="s">
        <v>19</v>
      </c>
      <c r="D14" s="62" t="s">
        <v>19</v>
      </c>
      <c r="E14" s="109">
        <v>280000</v>
      </c>
      <c r="F14" s="110"/>
      <c r="G14" s="110"/>
      <c r="H14" s="111">
        <f>E14/E18*100</f>
        <v>1.9660160089875016</v>
      </c>
      <c r="I14" s="111">
        <f t="shared" si="0"/>
        <v>0</v>
      </c>
      <c r="J14" s="111">
        <f t="shared" si="1"/>
        <v>0</v>
      </c>
      <c r="K14" s="31">
        <f>H14*I14/100</f>
        <v>0</v>
      </c>
      <c r="L14" s="109">
        <v>0</v>
      </c>
      <c r="M14" s="112">
        <f>H14*J14/100</f>
        <v>0</v>
      </c>
      <c r="N14" s="16"/>
      <c r="O14" s="16"/>
      <c r="P14" s="16"/>
      <c r="Q14" s="16"/>
    </row>
    <row r="15" spans="1:17">
      <c r="A15" s="172">
        <v>3</v>
      </c>
      <c r="B15" s="385" t="s">
        <v>60</v>
      </c>
      <c r="C15" s="89" t="s">
        <v>19</v>
      </c>
      <c r="D15" s="89" t="s">
        <v>19</v>
      </c>
      <c r="E15" s="109">
        <v>221000</v>
      </c>
      <c r="F15" s="110"/>
      <c r="G15" s="110"/>
      <c r="H15" s="31">
        <f>E15/E18*100</f>
        <v>1.5517483499508495</v>
      </c>
      <c r="I15" s="31">
        <f t="shared" si="0"/>
        <v>0</v>
      </c>
      <c r="J15" s="111">
        <f>L15/E15*100</f>
        <v>0</v>
      </c>
      <c r="K15" s="31">
        <f>H15*I15/100</f>
        <v>0</v>
      </c>
      <c r="L15" s="109">
        <v>0</v>
      </c>
      <c r="M15" s="112">
        <f>H15*J15/100</f>
        <v>0</v>
      </c>
      <c r="N15" s="16"/>
      <c r="O15" s="16"/>
      <c r="P15" s="16"/>
      <c r="Q15" s="16"/>
    </row>
    <row r="16" spans="1:17" ht="25.5">
      <c r="A16" s="313">
        <v>4</v>
      </c>
      <c r="B16" s="385" t="s">
        <v>182</v>
      </c>
      <c r="C16" s="95" t="s">
        <v>19</v>
      </c>
      <c r="D16" s="95" t="s">
        <v>19</v>
      </c>
      <c r="E16" s="24">
        <v>1858000</v>
      </c>
      <c r="F16" s="34"/>
      <c r="G16" s="34"/>
      <c r="H16" s="31">
        <f>E16/E18*100</f>
        <v>13.045920516781351</v>
      </c>
      <c r="I16" s="31">
        <f t="shared" si="0"/>
        <v>0</v>
      </c>
      <c r="J16" s="111">
        <f t="shared" ref="J16:J17" si="2">L16/E16*100</f>
        <v>0</v>
      </c>
      <c r="K16" s="31">
        <f t="shared" ref="K16:K17" si="3">H16*I16/100</f>
        <v>0</v>
      </c>
      <c r="L16" s="24">
        <v>0</v>
      </c>
      <c r="M16" s="112">
        <f t="shared" ref="M16:M17" si="4">H16*J16/100</f>
        <v>0</v>
      </c>
      <c r="N16" s="16"/>
      <c r="O16" s="16"/>
      <c r="P16" s="16"/>
      <c r="Q16" s="16"/>
    </row>
    <row r="17" spans="1:17">
      <c r="A17" s="223">
        <v>5</v>
      </c>
      <c r="B17" s="386" t="s">
        <v>87</v>
      </c>
      <c r="C17" s="185" t="s">
        <v>19</v>
      </c>
      <c r="D17" s="185" t="s">
        <v>19</v>
      </c>
      <c r="E17" s="29">
        <v>11690000</v>
      </c>
      <c r="F17" s="345"/>
      <c r="G17" s="345"/>
      <c r="H17" s="31">
        <f>E17/E18*100</f>
        <v>82.081168375228202</v>
      </c>
      <c r="I17" s="31">
        <f t="shared" si="0"/>
        <v>0</v>
      </c>
      <c r="J17" s="111">
        <f t="shared" si="2"/>
        <v>0</v>
      </c>
      <c r="K17" s="31">
        <f t="shared" si="3"/>
        <v>0</v>
      </c>
      <c r="L17" s="29">
        <v>0</v>
      </c>
      <c r="M17" s="112">
        <f t="shared" si="4"/>
        <v>0</v>
      </c>
      <c r="N17" s="16"/>
      <c r="O17" s="16"/>
      <c r="P17" s="16"/>
      <c r="Q17" s="16"/>
    </row>
    <row r="18" spans="1:17" ht="15.75" thickBot="1">
      <c r="A18" s="472" t="s">
        <v>18</v>
      </c>
      <c r="B18" s="473"/>
      <c r="C18" s="473"/>
      <c r="D18" s="473"/>
      <c r="E18" s="330">
        <f>SUM(E13:E17)</f>
        <v>14242000</v>
      </c>
      <c r="F18" s="340"/>
      <c r="G18" s="340"/>
      <c r="H18" s="333">
        <f>SUM(H13:H17)</f>
        <v>100</v>
      </c>
      <c r="I18" s="66">
        <f>L18/E18*100</f>
        <v>0</v>
      </c>
      <c r="J18" s="66">
        <f>L18/E18*100</f>
        <v>0</v>
      </c>
      <c r="K18" s="333">
        <f>SUM(K13:K17)</f>
        <v>0</v>
      </c>
      <c r="L18" s="330">
        <f>SUM(L13:L17)</f>
        <v>0</v>
      </c>
      <c r="M18" s="339">
        <f>SUM(M13:M17)</f>
        <v>0</v>
      </c>
    </row>
    <row r="20" spans="1:17" ht="15.75">
      <c r="J20" s="415" t="str">
        <f>'DPA SKPD'!J19</f>
        <v>Benteng, 30 April 2023</v>
      </c>
      <c r="K20" s="415"/>
      <c r="L20" s="415"/>
      <c r="M20" s="415"/>
    </row>
    <row r="21" spans="1:17" ht="15.75">
      <c r="J21" s="470" t="s">
        <v>10</v>
      </c>
      <c r="K21" s="470"/>
      <c r="L21" s="470"/>
      <c r="M21" s="39"/>
    </row>
    <row r="22" spans="1:17" ht="15.75">
      <c r="J22" s="415" t="s">
        <v>22</v>
      </c>
      <c r="K22" s="415"/>
      <c r="L22" s="415"/>
      <c r="M22" s="415"/>
    </row>
    <row r="23" spans="1:17" ht="15.75">
      <c r="L23" s="39"/>
      <c r="M23" s="39"/>
    </row>
    <row r="24" spans="1:17" ht="15.75">
      <c r="L24" s="39"/>
      <c r="M24" s="39"/>
    </row>
    <row r="25" spans="1:17" ht="15.75">
      <c r="L25" s="39"/>
      <c r="M25" s="39"/>
    </row>
    <row r="26" spans="1:17" ht="15.75">
      <c r="J26" s="469" t="s">
        <v>170</v>
      </c>
      <c r="K26" s="469"/>
      <c r="L26" s="469"/>
      <c r="M26" s="469"/>
    </row>
    <row r="27" spans="1:17" ht="15.75">
      <c r="J27" s="415" t="s">
        <v>171</v>
      </c>
      <c r="K27" s="415"/>
      <c r="L27" s="415"/>
      <c r="M27" s="415"/>
    </row>
  </sheetData>
  <mergeCells count="28">
    <mergeCell ref="N9:N11"/>
    <mergeCell ref="L10:M10"/>
    <mergeCell ref="A18:D18"/>
    <mergeCell ref="J20:M20"/>
    <mergeCell ref="J21:L21"/>
    <mergeCell ref="I10:I11"/>
    <mergeCell ref="J10:J11"/>
    <mergeCell ref="K10:K11"/>
    <mergeCell ref="G9:G11"/>
    <mergeCell ref="A9:A11"/>
    <mergeCell ref="B9:B11"/>
    <mergeCell ref="C9:D9"/>
    <mergeCell ref="E9:E11"/>
    <mergeCell ref="F9:F11"/>
    <mergeCell ref="C10:C11"/>
    <mergeCell ref="D10:D11"/>
    <mergeCell ref="J27:M27"/>
    <mergeCell ref="H9:H11"/>
    <mergeCell ref="I9:J9"/>
    <mergeCell ref="K9:M9"/>
    <mergeCell ref="J22:M22"/>
    <mergeCell ref="J26:M26"/>
    <mergeCell ref="B1:M1"/>
    <mergeCell ref="B2:M2"/>
    <mergeCell ref="B3:M3"/>
    <mergeCell ref="A5:B5"/>
    <mergeCell ref="A8:B8"/>
    <mergeCell ref="J8:L8"/>
  </mergeCells>
  <pageMargins left="0.7" right="0.7" top="0.75" bottom="0.75" header="0.3" footer="0.3"/>
  <pageSetup paperSize="5" scale="85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8" workbookViewId="0">
      <selection activeCell="M25" sqref="M25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7" ht="15.75">
      <c r="A5" s="483" t="s">
        <v>29</v>
      </c>
      <c r="B5" s="483"/>
      <c r="C5" s="234"/>
      <c r="D5" s="234"/>
      <c r="E5" s="233"/>
      <c r="F5" s="233"/>
      <c r="G5" s="233"/>
      <c r="H5" s="233"/>
      <c r="I5" s="233"/>
      <c r="J5" s="233"/>
      <c r="K5" s="233"/>
      <c r="L5" s="233"/>
      <c r="M5" s="233"/>
      <c r="N5" s="232"/>
    </row>
    <row r="6" spans="1:17" ht="15.75">
      <c r="A6" s="171" t="s">
        <v>145</v>
      </c>
      <c r="B6" s="234"/>
      <c r="C6" s="234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2"/>
    </row>
    <row r="7" spans="1:17" ht="15.75">
      <c r="A7" s="352" t="s">
        <v>190</v>
      </c>
      <c r="B7" s="234"/>
      <c r="C7" s="234"/>
      <c r="D7" s="234"/>
      <c r="E7" s="233"/>
      <c r="F7" s="233"/>
      <c r="G7" s="233"/>
      <c r="H7" s="233"/>
      <c r="I7" s="233"/>
      <c r="J7" s="233"/>
      <c r="K7" s="233"/>
      <c r="L7" s="233"/>
      <c r="M7" s="233"/>
      <c r="N7" s="232"/>
    </row>
    <row r="8" spans="1:17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231" t="s">
        <v>7</v>
      </c>
      <c r="M11" s="231" t="s">
        <v>6</v>
      </c>
      <c r="N11" s="471"/>
    </row>
    <row r="12" spans="1:17">
      <c r="A12" s="7">
        <v>1</v>
      </c>
      <c r="B12" s="54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16.5" customHeight="1">
      <c r="A13" s="148">
        <v>1</v>
      </c>
      <c r="B13" s="192" t="s">
        <v>59</v>
      </c>
      <c r="C13" s="152" t="s">
        <v>19</v>
      </c>
      <c r="D13" s="152" t="s">
        <v>19</v>
      </c>
      <c r="E13" s="12">
        <v>275000</v>
      </c>
      <c r="F13" s="15"/>
      <c r="G13" s="15"/>
      <c r="H13" s="13">
        <f>E13/E18*100</f>
        <v>4.1093843395098624</v>
      </c>
      <c r="I13" s="13">
        <f t="shared" ref="I13:I15" si="0">L13/E13*100</f>
        <v>0</v>
      </c>
      <c r="J13" s="13">
        <f t="shared" ref="J13:J14" si="1">L13/E13*100</f>
        <v>0</v>
      </c>
      <c r="K13" s="13">
        <f>H13*I13/100</f>
        <v>0</v>
      </c>
      <c r="L13" s="12">
        <v>0</v>
      </c>
      <c r="M13" s="137">
        <f>H13*J13/100</f>
        <v>0</v>
      </c>
      <c r="N13" s="16"/>
      <c r="O13" s="16"/>
      <c r="P13" s="16"/>
      <c r="Q13" s="16"/>
    </row>
    <row r="14" spans="1:17" ht="25.5">
      <c r="A14" s="172">
        <v>2</v>
      </c>
      <c r="B14" s="385" t="s">
        <v>181</v>
      </c>
      <c r="C14" s="89" t="s">
        <v>19</v>
      </c>
      <c r="D14" s="89" t="s">
        <v>19</v>
      </c>
      <c r="E14" s="109">
        <v>305000</v>
      </c>
      <c r="F14" s="110"/>
      <c r="G14" s="110"/>
      <c r="H14" s="111">
        <f>E14/E18*100</f>
        <v>4.557680812910939</v>
      </c>
      <c r="I14" s="111">
        <f t="shared" si="0"/>
        <v>0</v>
      </c>
      <c r="J14" s="111">
        <f t="shared" si="1"/>
        <v>0</v>
      </c>
      <c r="K14" s="31">
        <f>H14*I14/100</f>
        <v>0</v>
      </c>
      <c r="L14" s="109">
        <v>0</v>
      </c>
      <c r="M14" s="112">
        <f>H14*J14/100</f>
        <v>0</v>
      </c>
      <c r="N14" s="16"/>
      <c r="O14" s="16"/>
      <c r="P14" s="16"/>
      <c r="Q14" s="16"/>
    </row>
    <row r="15" spans="1:17">
      <c r="A15" s="172">
        <v>3</v>
      </c>
      <c r="B15" s="385" t="s">
        <v>60</v>
      </c>
      <c r="C15" s="89" t="s">
        <v>19</v>
      </c>
      <c r="D15" s="89" t="s">
        <v>19</v>
      </c>
      <c r="E15" s="109">
        <v>291000</v>
      </c>
      <c r="F15" s="110"/>
      <c r="G15" s="110"/>
      <c r="H15" s="31">
        <f>E15/E18*100</f>
        <v>4.3484757919904364</v>
      </c>
      <c r="I15" s="31">
        <f t="shared" si="0"/>
        <v>0</v>
      </c>
      <c r="J15" s="111">
        <f>L15/E15*100</f>
        <v>0</v>
      </c>
      <c r="K15" s="31">
        <f>H15*I15/100</f>
        <v>0</v>
      </c>
      <c r="L15" s="109">
        <v>0</v>
      </c>
      <c r="M15" s="112">
        <f>H15*J15/100</f>
        <v>0</v>
      </c>
      <c r="N15" s="16"/>
      <c r="O15" s="16"/>
      <c r="P15" s="16"/>
      <c r="Q15" s="16"/>
    </row>
    <row r="16" spans="1:17" ht="25.5">
      <c r="A16" s="313">
        <v>4</v>
      </c>
      <c r="B16" s="385" t="s">
        <v>182</v>
      </c>
      <c r="C16" s="95" t="s">
        <v>19</v>
      </c>
      <c r="D16" s="95" t="s">
        <v>19</v>
      </c>
      <c r="E16" s="24">
        <v>1121000</v>
      </c>
      <c r="F16" s="34"/>
      <c r="G16" s="34"/>
      <c r="H16" s="31">
        <f>E16/E18*100</f>
        <v>16.751344889420203</v>
      </c>
      <c r="I16" s="31">
        <f t="shared" ref="I16:I17" si="2">L16/E16*100</f>
        <v>0</v>
      </c>
      <c r="J16" s="111">
        <f t="shared" ref="J16:J17" si="3">L16/E16*100</f>
        <v>0</v>
      </c>
      <c r="K16" s="31">
        <f t="shared" ref="K16:K17" si="4">H16*I16/100</f>
        <v>0</v>
      </c>
      <c r="L16" s="24">
        <v>0</v>
      </c>
      <c r="M16" s="112">
        <f t="shared" ref="M16:M17" si="5">H16*J16/100</f>
        <v>0</v>
      </c>
      <c r="N16" s="16"/>
      <c r="O16" s="16"/>
      <c r="P16" s="16"/>
      <c r="Q16" s="16"/>
    </row>
    <row r="17" spans="1:17">
      <c r="A17" s="223">
        <v>5</v>
      </c>
      <c r="B17" s="386" t="s">
        <v>105</v>
      </c>
      <c r="C17" s="185" t="s">
        <v>19</v>
      </c>
      <c r="D17" s="185" t="s">
        <v>19</v>
      </c>
      <c r="E17" s="29">
        <v>4700000</v>
      </c>
      <c r="F17" s="345"/>
      <c r="G17" s="345"/>
      <c r="H17" s="31">
        <f>E17/E18*100</f>
        <v>70.233114166168562</v>
      </c>
      <c r="I17" s="31">
        <f t="shared" si="2"/>
        <v>0</v>
      </c>
      <c r="J17" s="111">
        <f t="shared" si="3"/>
        <v>0</v>
      </c>
      <c r="K17" s="31">
        <f t="shared" si="4"/>
        <v>0</v>
      </c>
      <c r="L17" s="29">
        <v>0</v>
      </c>
      <c r="M17" s="112">
        <f t="shared" si="5"/>
        <v>0</v>
      </c>
      <c r="N17" s="16"/>
      <c r="O17" s="16"/>
      <c r="P17" s="16"/>
      <c r="Q17" s="16"/>
    </row>
    <row r="18" spans="1:17" ht="15.75" thickBot="1">
      <c r="A18" s="472" t="s">
        <v>18</v>
      </c>
      <c r="B18" s="473"/>
      <c r="C18" s="473"/>
      <c r="D18" s="473"/>
      <c r="E18" s="330">
        <f>SUM(E13:E17)</f>
        <v>6692000</v>
      </c>
      <c r="F18" s="340"/>
      <c r="G18" s="340"/>
      <c r="H18" s="333">
        <f>SUM(H13:H17)</f>
        <v>100</v>
      </c>
      <c r="I18" s="66">
        <f>L18/E18*100</f>
        <v>0</v>
      </c>
      <c r="J18" s="66">
        <f>L18/E18*100</f>
        <v>0</v>
      </c>
      <c r="K18" s="333">
        <f>SUM(K13:K17)</f>
        <v>0</v>
      </c>
      <c r="L18" s="330">
        <f>SUM(L13:L17)</f>
        <v>0</v>
      </c>
      <c r="M18" s="339">
        <f>SUM(M13:M17)</f>
        <v>0</v>
      </c>
    </row>
    <row r="20" spans="1:17" ht="15.75">
      <c r="J20" s="415" t="str">
        <f>'DPA SKPD'!J19</f>
        <v>Benteng, 30 April 2023</v>
      </c>
      <c r="K20" s="415"/>
      <c r="L20" s="415"/>
      <c r="M20" s="415"/>
    </row>
    <row r="21" spans="1:17" ht="15.75">
      <c r="J21" s="470" t="s">
        <v>10</v>
      </c>
      <c r="K21" s="470"/>
      <c r="L21" s="470"/>
      <c r="M21" s="39"/>
    </row>
    <row r="22" spans="1:17" ht="15.75">
      <c r="J22" s="415" t="s">
        <v>22</v>
      </c>
      <c r="K22" s="415"/>
      <c r="L22" s="415"/>
      <c r="M22" s="415"/>
    </row>
    <row r="23" spans="1:17" ht="15.75">
      <c r="L23" s="39"/>
      <c r="M23" s="39"/>
    </row>
    <row r="24" spans="1:17" ht="15.75">
      <c r="L24" s="39"/>
      <c r="M24" s="39"/>
    </row>
    <row r="25" spans="1:17" ht="15.75">
      <c r="L25" s="39"/>
      <c r="M25" s="39"/>
    </row>
    <row r="26" spans="1:17" ht="15.75">
      <c r="J26" s="469" t="s">
        <v>170</v>
      </c>
      <c r="K26" s="469"/>
      <c r="L26" s="469"/>
      <c r="M26" s="469"/>
    </row>
    <row r="27" spans="1:17" ht="15.75">
      <c r="J27" s="415" t="s">
        <v>171</v>
      </c>
      <c r="K27" s="415"/>
      <c r="L27" s="415"/>
      <c r="M27" s="415"/>
    </row>
  </sheetData>
  <mergeCells count="28">
    <mergeCell ref="B1:M1"/>
    <mergeCell ref="B2:M2"/>
    <mergeCell ref="B3:M3"/>
    <mergeCell ref="A5:B5"/>
    <mergeCell ref="A8:B8"/>
    <mergeCell ref="J8:L8"/>
    <mergeCell ref="J27:M27"/>
    <mergeCell ref="H9:H11"/>
    <mergeCell ref="I9:J9"/>
    <mergeCell ref="K9:M9"/>
    <mergeCell ref="J22:M22"/>
    <mergeCell ref="J26:M26"/>
    <mergeCell ref="N9:N11"/>
    <mergeCell ref="L10:M10"/>
    <mergeCell ref="A18:D18"/>
    <mergeCell ref="J20:M20"/>
    <mergeCell ref="J21:L21"/>
    <mergeCell ref="I10:I11"/>
    <mergeCell ref="J10:J11"/>
    <mergeCell ref="K10:K11"/>
    <mergeCell ref="G9:G11"/>
    <mergeCell ref="A9:A11"/>
    <mergeCell ref="B9:B11"/>
    <mergeCell ref="C9:D9"/>
    <mergeCell ref="E9:E11"/>
    <mergeCell ref="F9:F11"/>
    <mergeCell ref="C10:C11"/>
    <mergeCell ref="D10:D11"/>
  </mergeCells>
  <pageMargins left="0.7" right="0.7" top="0.75" bottom="0.75" header="0.3" footer="0.3"/>
  <pageSetup paperSize="5" scale="85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6" zoomScale="87" zoomScaleNormal="87" workbookViewId="0">
      <selection activeCell="G22" sqref="G22"/>
    </sheetView>
  </sheetViews>
  <sheetFormatPr defaultColWidth="10" defaultRowHeight="15"/>
  <cols>
    <col min="1" max="1" width="4.28515625" customWidth="1"/>
    <col min="2" max="2" width="48" customWidth="1"/>
    <col min="3" max="3" width="13.28515625" customWidth="1"/>
    <col min="4" max="4" width="12.4257812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7.5703125" customWidth="1"/>
    <col min="12" max="12" width="12.425781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7" ht="15.75">
      <c r="A5" s="483" t="s">
        <v>29</v>
      </c>
      <c r="B5" s="483"/>
      <c r="C5" s="234"/>
      <c r="D5" s="234"/>
      <c r="E5" s="233"/>
      <c r="F5" s="233"/>
      <c r="G5" s="233"/>
      <c r="H5" s="233"/>
      <c r="I5" s="233"/>
      <c r="J5" s="233"/>
      <c r="K5" s="233"/>
      <c r="L5" s="233"/>
      <c r="M5" s="233"/>
      <c r="N5" s="232"/>
    </row>
    <row r="6" spans="1:17" ht="15.75">
      <c r="A6" s="171" t="s">
        <v>147</v>
      </c>
      <c r="B6" s="234"/>
      <c r="C6" s="234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2"/>
    </row>
    <row r="7" spans="1:17" ht="15.75">
      <c r="A7" s="319" t="s">
        <v>148</v>
      </c>
      <c r="B7" s="234"/>
      <c r="C7" s="234"/>
      <c r="D7" s="234"/>
      <c r="E7" s="233"/>
      <c r="F7" s="233"/>
      <c r="G7" s="233"/>
      <c r="H7" s="233"/>
      <c r="I7" s="233"/>
      <c r="J7" s="233"/>
      <c r="K7" s="233"/>
      <c r="L7" s="233"/>
      <c r="M7" s="233"/>
      <c r="N7" s="232"/>
    </row>
    <row r="8" spans="1:17" ht="15.75" thickBo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231" t="s">
        <v>7</v>
      </c>
      <c r="M11" s="231" t="s">
        <v>6</v>
      </c>
      <c r="N11" s="471"/>
    </row>
    <row r="12" spans="1:17">
      <c r="A12" s="7">
        <v>1</v>
      </c>
      <c r="B12" s="54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>
      <c r="A13" s="11">
        <v>1</v>
      </c>
      <c r="B13" s="192" t="s">
        <v>59</v>
      </c>
      <c r="C13" s="152" t="s">
        <v>19</v>
      </c>
      <c r="D13" s="152" t="s">
        <v>19</v>
      </c>
      <c r="E13" s="12">
        <v>501000</v>
      </c>
      <c r="F13" s="15"/>
      <c r="G13" s="15"/>
      <c r="H13" s="13">
        <f>E13/E19*100</f>
        <v>2.7327769595810834</v>
      </c>
      <c r="I13" s="13">
        <f>L13/E13*100</f>
        <v>0</v>
      </c>
      <c r="J13" s="13">
        <f>L13/E13*100</f>
        <v>0</v>
      </c>
      <c r="K13" s="13">
        <f>SUM(H13*I13/100)</f>
        <v>0</v>
      </c>
      <c r="L13" s="12">
        <v>0</v>
      </c>
      <c r="M13" s="137">
        <f>SUM(H13*J13/100)</f>
        <v>0</v>
      </c>
      <c r="N13" s="16"/>
      <c r="O13" s="16"/>
      <c r="P13" s="16"/>
      <c r="Q13" s="16"/>
    </row>
    <row r="14" spans="1:17" ht="25.5" customHeight="1">
      <c r="A14" s="148">
        <v>2</v>
      </c>
      <c r="B14" s="385" t="s">
        <v>181</v>
      </c>
      <c r="C14" s="198" t="s">
        <v>19</v>
      </c>
      <c r="D14" s="198" t="s">
        <v>19</v>
      </c>
      <c r="E14" s="104">
        <v>725000</v>
      </c>
      <c r="F14" s="173"/>
      <c r="G14" s="173"/>
      <c r="H14" s="111">
        <f>E14/E19*100</f>
        <v>3.9546173566792122</v>
      </c>
      <c r="I14" s="111">
        <f t="shared" ref="I14:I17" si="0">L14/E14*100</f>
        <v>0</v>
      </c>
      <c r="J14" s="111">
        <f t="shared" ref="J14:J16" si="1">L14/E14*100</f>
        <v>0</v>
      </c>
      <c r="K14" s="111">
        <f t="shared" ref="K14:K16" si="2">SUM(H14*I14/100)</f>
        <v>0</v>
      </c>
      <c r="L14" s="109">
        <v>0</v>
      </c>
      <c r="M14" s="112">
        <f>H14*J14/100</f>
        <v>0</v>
      </c>
      <c r="N14" s="16"/>
      <c r="O14" s="16"/>
      <c r="P14" s="16"/>
      <c r="Q14" s="16"/>
    </row>
    <row r="15" spans="1:17" ht="18.75" customHeight="1">
      <c r="A15" s="172">
        <v>3</v>
      </c>
      <c r="B15" s="385" t="s">
        <v>60</v>
      </c>
      <c r="C15" s="89" t="s">
        <v>19</v>
      </c>
      <c r="D15" s="89" t="s">
        <v>19</v>
      </c>
      <c r="E15" s="109">
        <v>1615000</v>
      </c>
      <c r="F15" s="110"/>
      <c r="G15" s="110"/>
      <c r="H15" s="111">
        <f>E15/E19*100</f>
        <v>8.8092510772923145</v>
      </c>
      <c r="I15" s="111">
        <f t="shared" si="0"/>
        <v>0</v>
      </c>
      <c r="J15" s="111">
        <f t="shared" si="1"/>
        <v>0</v>
      </c>
      <c r="K15" s="111">
        <f t="shared" si="2"/>
        <v>0</v>
      </c>
      <c r="L15" s="109">
        <v>0</v>
      </c>
      <c r="M15" s="112">
        <f>H15*J15/100</f>
        <v>0</v>
      </c>
      <c r="N15" s="16"/>
      <c r="O15" s="16"/>
      <c r="P15" s="16"/>
      <c r="Q15" s="16"/>
    </row>
    <row r="16" spans="1:17" ht="27.75" customHeight="1">
      <c r="A16" s="155">
        <v>4</v>
      </c>
      <c r="B16" s="385" t="s">
        <v>182</v>
      </c>
      <c r="C16" s="95" t="s">
        <v>19</v>
      </c>
      <c r="D16" s="89" t="s">
        <v>19</v>
      </c>
      <c r="E16" s="109">
        <v>3286000</v>
      </c>
      <c r="F16" s="110"/>
      <c r="G16" s="110"/>
      <c r="H16" s="111">
        <f>E16/E19*100</f>
        <v>17.923962253859159</v>
      </c>
      <c r="I16" s="111">
        <f t="shared" si="0"/>
        <v>0</v>
      </c>
      <c r="J16" s="111">
        <f t="shared" si="1"/>
        <v>0</v>
      </c>
      <c r="K16" s="111">
        <f t="shared" si="2"/>
        <v>0</v>
      </c>
      <c r="L16" s="109">
        <v>0</v>
      </c>
      <c r="M16" s="112">
        <f>H16*J16/100</f>
        <v>0</v>
      </c>
      <c r="N16" s="16"/>
      <c r="O16" s="16"/>
      <c r="P16" s="16"/>
      <c r="Q16" s="16"/>
    </row>
    <row r="17" spans="1:17">
      <c r="A17" s="148">
        <v>5</v>
      </c>
      <c r="B17" s="391" t="s">
        <v>87</v>
      </c>
      <c r="C17" s="89" t="s">
        <v>19</v>
      </c>
      <c r="D17" s="89" t="s">
        <v>19</v>
      </c>
      <c r="E17" s="109">
        <v>10506000</v>
      </c>
      <c r="F17" s="110"/>
      <c r="G17" s="110"/>
      <c r="H17" s="31">
        <f>E17/E19*100</f>
        <v>57.306496481754209</v>
      </c>
      <c r="I17" s="31">
        <f t="shared" si="0"/>
        <v>0</v>
      </c>
      <c r="J17" s="111">
        <f>L17/E17*100</f>
        <v>0</v>
      </c>
      <c r="K17" s="31">
        <f>H17*I17/100</f>
        <v>0</v>
      </c>
      <c r="L17" s="109">
        <v>0</v>
      </c>
      <c r="M17" s="112">
        <f>H17*J17/100</f>
        <v>0</v>
      </c>
      <c r="N17" s="16"/>
      <c r="O17" s="16"/>
      <c r="P17" s="16"/>
      <c r="Q17" s="16"/>
    </row>
    <row r="18" spans="1:17" ht="16.5" customHeight="1">
      <c r="A18" s="155">
        <v>6</v>
      </c>
      <c r="B18" s="84" t="s">
        <v>191</v>
      </c>
      <c r="C18" s="354" t="s">
        <v>19</v>
      </c>
      <c r="D18" s="354" t="s">
        <v>19</v>
      </c>
      <c r="E18" s="57">
        <v>1700000</v>
      </c>
      <c r="F18" s="85"/>
      <c r="G18" s="85"/>
      <c r="H18" s="31">
        <f>E18/E19*100</f>
        <v>9.2728958708340148</v>
      </c>
      <c r="I18" s="31">
        <f t="shared" ref="I18" si="3">L18/E18*100</f>
        <v>0</v>
      </c>
      <c r="J18" s="111">
        <f>L18/E18*100</f>
        <v>0</v>
      </c>
      <c r="K18" s="31">
        <f>H18*I18/100</f>
        <v>0</v>
      </c>
      <c r="L18" s="102">
        <v>0</v>
      </c>
      <c r="M18" s="112">
        <f>H18*J18/100</f>
        <v>0</v>
      </c>
      <c r="N18" s="16"/>
      <c r="O18" s="16"/>
      <c r="P18" s="16"/>
      <c r="Q18" s="16"/>
    </row>
    <row r="19" spans="1:17" ht="15.75" thickBot="1">
      <c r="A19" s="472" t="s">
        <v>18</v>
      </c>
      <c r="B19" s="473"/>
      <c r="C19" s="473"/>
      <c r="D19" s="473"/>
      <c r="E19" s="330">
        <f>SUM(E13:E18)</f>
        <v>18333000</v>
      </c>
      <c r="F19" s="340"/>
      <c r="G19" s="340"/>
      <c r="H19" s="333">
        <f>SUM(H13:H17)</f>
        <v>90.72710412916598</v>
      </c>
      <c r="I19" s="66">
        <f>L19/E19*100</f>
        <v>0</v>
      </c>
      <c r="J19" s="66">
        <f>L19/E19*100</f>
        <v>0</v>
      </c>
      <c r="K19" s="333">
        <f>SUM(K13:K18)</f>
        <v>0</v>
      </c>
      <c r="L19" s="330">
        <f>SUM(L13:L18)</f>
        <v>0</v>
      </c>
      <c r="M19" s="339">
        <f>SUM(M13:M18)</f>
        <v>0</v>
      </c>
    </row>
    <row r="21" spans="1:17" ht="15.75">
      <c r="J21" s="415" t="str">
        <f>'DPA SKPD'!J19</f>
        <v>Benteng, 30 April 2023</v>
      </c>
      <c r="K21" s="415"/>
      <c r="L21" s="415"/>
      <c r="M21" s="415"/>
    </row>
    <row r="22" spans="1:17" ht="15.75">
      <c r="J22" s="470" t="s">
        <v>10</v>
      </c>
      <c r="K22" s="470"/>
      <c r="L22" s="470"/>
      <c r="M22" s="39"/>
    </row>
    <row r="23" spans="1:17" ht="15.75">
      <c r="J23" s="415" t="s">
        <v>22</v>
      </c>
      <c r="K23" s="415"/>
      <c r="L23" s="415"/>
      <c r="M23" s="415"/>
    </row>
    <row r="24" spans="1:17" ht="15.75">
      <c r="E24" s="241"/>
      <c r="L24" s="39"/>
      <c r="M24" s="39"/>
    </row>
    <row r="25" spans="1:17" ht="15.75">
      <c r="L25" s="39"/>
      <c r="M25" s="39"/>
    </row>
    <row r="26" spans="1:17" ht="15.75">
      <c r="L26" s="39"/>
      <c r="M26" s="39"/>
    </row>
    <row r="27" spans="1:17" ht="15.75">
      <c r="J27" s="488" t="str">
        <f>'Pemberdayaan kapasitas'!J26</f>
        <v>ANDI CITRAWATI, S.T.</v>
      </c>
      <c r="K27" s="469"/>
      <c r="L27" s="469"/>
      <c r="M27" s="469"/>
    </row>
    <row r="28" spans="1:17" ht="15.75">
      <c r="J28" s="487" t="str">
        <f>'Pemberdayaan kapasitas'!J27</f>
        <v>NIP. 19730713 200312 2 008</v>
      </c>
      <c r="K28" s="415"/>
      <c r="L28" s="415"/>
      <c r="M28" s="415"/>
    </row>
  </sheetData>
  <mergeCells count="28">
    <mergeCell ref="B1:M1"/>
    <mergeCell ref="B2:M2"/>
    <mergeCell ref="B3:M3"/>
    <mergeCell ref="A5:B5"/>
    <mergeCell ref="A8:B8"/>
    <mergeCell ref="J8:L8"/>
    <mergeCell ref="J28:M28"/>
    <mergeCell ref="H9:H11"/>
    <mergeCell ref="I9:J9"/>
    <mergeCell ref="K9:M9"/>
    <mergeCell ref="J23:M23"/>
    <mergeCell ref="J27:M27"/>
    <mergeCell ref="N9:N11"/>
    <mergeCell ref="L10:M10"/>
    <mergeCell ref="A19:D19"/>
    <mergeCell ref="J21:M21"/>
    <mergeCell ref="J22:L22"/>
    <mergeCell ref="I10:I11"/>
    <mergeCell ref="J10:J11"/>
    <mergeCell ref="K10:K11"/>
    <mergeCell ref="G9:G11"/>
    <mergeCell ref="A9:A11"/>
    <mergeCell ref="B9:B11"/>
    <mergeCell ref="C9:D9"/>
    <mergeCell ref="E9:E11"/>
    <mergeCell ref="F9:F11"/>
    <mergeCell ref="C10:C11"/>
    <mergeCell ref="D10:D11"/>
  </mergeCells>
  <pageMargins left="0.7" right="0.7" top="0.75" bottom="0.75" header="0.3" footer="0.3"/>
  <pageSetup paperSize="5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selection activeCell="C20" sqref="C20"/>
    </sheetView>
  </sheetViews>
  <sheetFormatPr defaultColWidth="10" defaultRowHeight="15"/>
  <cols>
    <col min="1" max="1" width="4.28515625" customWidth="1"/>
    <col min="2" max="2" width="48.28515625" customWidth="1"/>
    <col min="3" max="3" width="12.5703125" customWidth="1"/>
    <col min="4" max="4" width="12.42578125" customWidth="1"/>
    <col min="5" max="7" width="13.42578125" customWidth="1"/>
    <col min="8" max="8" width="8.42578125" customWidth="1"/>
    <col min="9" max="9" width="7.42578125" customWidth="1"/>
    <col min="10" max="10" width="16.5703125" customWidth="1"/>
    <col min="11" max="11" width="7" customWidth="1"/>
    <col min="12" max="12" width="13.28515625" customWidth="1"/>
    <col min="13" max="13" width="7.140625" customWidth="1"/>
    <col min="14" max="14" width="23" customWidth="1"/>
    <col min="16" max="16" width="13.5703125" style="1" customWidth="1"/>
    <col min="17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tr">
        <f>'DPA SKPD'!B3</f>
        <v>TAHUN ANGGARAN 2023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7" ht="17.25" customHeight="1">
      <c r="A5" s="483" t="str">
        <f>'DPA SKPD'!A5</f>
        <v>SKPD                 : DINAS PERPUSTAKAAN DAN KEARSIPAN</v>
      </c>
      <c r="B5" s="483"/>
      <c r="C5" s="69"/>
      <c r="D5" s="69"/>
      <c r="E5" s="68"/>
      <c r="F5" s="68"/>
      <c r="G5" s="68"/>
      <c r="H5" s="68"/>
      <c r="I5" s="68"/>
      <c r="J5" s="68"/>
      <c r="K5" s="68"/>
      <c r="L5" s="68"/>
      <c r="M5" s="68"/>
      <c r="N5" s="70"/>
    </row>
    <row r="6" spans="1:17" ht="15" customHeight="1">
      <c r="A6" s="171" t="s">
        <v>64</v>
      </c>
      <c r="B6" s="69"/>
      <c r="C6" s="69"/>
      <c r="D6" s="69"/>
      <c r="E6" s="68"/>
      <c r="F6" s="68"/>
      <c r="G6" s="68"/>
      <c r="H6" s="68"/>
      <c r="I6" s="68"/>
      <c r="J6" s="68"/>
      <c r="K6" s="68"/>
      <c r="L6" s="68"/>
      <c r="M6" s="68"/>
      <c r="N6" s="70"/>
    </row>
    <row r="7" spans="1:17" ht="15" customHeight="1">
      <c r="A7" s="171" t="s">
        <v>65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  <c r="N7" s="175"/>
    </row>
    <row r="8" spans="1:17" ht="15.75" customHeight="1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 ht="15" customHeight="1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 ht="15" customHeight="1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71" t="s">
        <v>7</v>
      </c>
      <c r="M11" s="71" t="s">
        <v>6</v>
      </c>
      <c r="N11" s="471"/>
    </row>
    <row r="12" spans="1:17" ht="15" customHeight="1">
      <c r="A12" s="53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5">
        <v>13</v>
      </c>
      <c r="N12" s="56"/>
    </row>
    <row r="13" spans="1:17" ht="20.25" customHeight="1">
      <c r="A13" s="32">
        <v>1</v>
      </c>
      <c r="B13" s="360" t="s">
        <v>57</v>
      </c>
      <c r="C13" s="364" t="s">
        <v>19</v>
      </c>
      <c r="D13" s="364" t="s">
        <v>19</v>
      </c>
      <c r="E13" s="57">
        <v>331000</v>
      </c>
      <c r="F13" s="58"/>
      <c r="G13" s="58"/>
      <c r="H13" s="40">
        <f>SUM(E13/E17*100)</f>
        <v>19.022988505747126</v>
      </c>
      <c r="I13" s="40">
        <f>SUM(L13/E13*100)</f>
        <v>0</v>
      </c>
      <c r="J13" s="40">
        <f>SUM(L13/E13*100)</f>
        <v>0</v>
      </c>
      <c r="K13" s="40">
        <f>SUM(H13*J13/100)</f>
        <v>0</v>
      </c>
      <c r="L13" s="343">
        <v>0</v>
      </c>
      <c r="M13" s="40">
        <f>SUM(H13*J13/100)</f>
        <v>0</v>
      </c>
      <c r="N13" s="59"/>
      <c r="O13" s="60"/>
      <c r="P13" s="60"/>
      <c r="Q13" s="60"/>
    </row>
    <row r="14" spans="1:17" ht="20.25" customHeight="1">
      <c r="A14" s="22">
        <v>2</v>
      </c>
      <c r="B14" s="361" t="s">
        <v>174</v>
      </c>
      <c r="C14" s="89" t="s">
        <v>19</v>
      </c>
      <c r="D14" s="89" t="s">
        <v>19</v>
      </c>
      <c r="E14" s="18">
        <v>350000</v>
      </c>
      <c r="F14" s="20"/>
      <c r="G14" s="20"/>
      <c r="H14" s="111">
        <f>SUM(E14/E17*100)</f>
        <v>20.114942528735632</v>
      </c>
      <c r="I14" s="19">
        <f>SUM(L14/E14*100)</f>
        <v>0</v>
      </c>
      <c r="J14" s="19">
        <f>SUM(L14/E14*100)</f>
        <v>0</v>
      </c>
      <c r="K14" s="19">
        <f>SUM(H14*J14/100)</f>
        <v>0</v>
      </c>
      <c r="L14" s="334">
        <v>0</v>
      </c>
      <c r="M14" s="61">
        <f>SUM(H14*J14/100)</f>
        <v>0</v>
      </c>
      <c r="N14" s="72"/>
      <c r="O14" s="16"/>
      <c r="P14" s="16"/>
      <c r="Q14" s="16"/>
    </row>
    <row r="15" spans="1:17" ht="20.25" customHeight="1">
      <c r="A15" s="155">
        <v>3</v>
      </c>
      <c r="B15" s="362" t="s">
        <v>58</v>
      </c>
      <c r="C15" s="89" t="s">
        <v>19</v>
      </c>
      <c r="D15" s="89" t="s">
        <v>19</v>
      </c>
      <c r="E15" s="57">
        <v>303000</v>
      </c>
      <c r="F15" s="33"/>
      <c r="G15" s="33"/>
      <c r="H15" s="111">
        <f>SUM(E15/E17*100)</f>
        <v>17.413793103448274</v>
      </c>
      <c r="I15" s="111">
        <f t="shared" ref="I15:I16" si="0">SUM(L15/E15*100)</f>
        <v>0</v>
      </c>
      <c r="J15" s="111">
        <f t="shared" ref="J15:J16" si="1">SUM(L15/E15*100)</f>
        <v>0</v>
      </c>
      <c r="K15" s="111">
        <f t="shared" ref="K15:K16" si="2">SUM(H15*J15/100)</f>
        <v>0</v>
      </c>
      <c r="L15" s="199">
        <v>0</v>
      </c>
      <c r="M15" s="112">
        <f t="shared" ref="M15:M16" si="3">SUM(H15*J15/100)</f>
        <v>0</v>
      </c>
      <c r="N15" s="113"/>
      <c r="O15" s="16"/>
      <c r="P15" s="16"/>
      <c r="Q15" s="16"/>
    </row>
    <row r="16" spans="1:17" ht="20.25" customHeight="1">
      <c r="A16" s="30">
        <v>4</v>
      </c>
      <c r="B16" s="363" t="s">
        <v>175</v>
      </c>
      <c r="C16" s="365" t="s">
        <v>19</v>
      </c>
      <c r="D16" s="365" t="s">
        <v>19</v>
      </c>
      <c r="E16" s="57">
        <v>756000</v>
      </c>
      <c r="F16" s="65"/>
      <c r="G16" s="65"/>
      <c r="H16" s="111">
        <f>SUM(E16/E17*100)</f>
        <v>43.448275862068961</v>
      </c>
      <c r="I16" s="111">
        <f t="shared" si="0"/>
        <v>0</v>
      </c>
      <c r="J16" s="111">
        <f t="shared" si="1"/>
        <v>0</v>
      </c>
      <c r="K16" s="111">
        <f t="shared" si="2"/>
        <v>0</v>
      </c>
      <c r="L16" s="102">
        <v>0</v>
      </c>
      <c r="M16" s="112">
        <f t="shared" si="3"/>
        <v>0</v>
      </c>
      <c r="N16" s="72"/>
      <c r="O16" s="16"/>
      <c r="P16" s="16"/>
      <c r="Q16" s="16"/>
    </row>
    <row r="17" spans="1:16" ht="15" customHeight="1">
      <c r="A17" s="472" t="s">
        <v>18</v>
      </c>
      <c r="B17" s="473"/>
      <c r="C17" s="473"/>
      <c r="D17" s="473"/>
      <c r="E17" s="330">
        <f>SUM(E13:E16)</f>
        <v>1740000</v>
      </c>
      <c r="F17" s="340"/>
      <c r="G17" s="340"/>
      <c r="H17" s="333">
        <f>SUM(H13:H16)</f>
        <v>100</v>
      </c>
      <c r="I17" s="66">
        <f>SUM(L17/E17*100)</f>
        <v>0</v>
      </c>
      <c r="J17" s="66">
        <f>SUM(L17/E17*100)</f>
        <v>0</v>
      </c>
      <c r="K17" s="333">
        <f>SUM(K13:K16)</f>
        <v>0</v>
      </c>
      <c r="L17" s="330">
        <f>SUM(L13:L16)</f>
        <v>0</v>
      </c>
      <c r="M17" s="339">
        <f>SUM(M13:M16)</f>
        <v>0</v>
      </c>
    </row>
    <row r="18" spans="1:16" ht="15" customHeight="1"/>
    <row r="19" spans="1:16" ht="15" customHeight="1">
      <c r="J19" s="415" t="str">
        <f>'DPA SKPD'!J19</f>
        <v>Benteng, 30 April 2023</v>
      </c>
      <c r="K19" s="415"/>
      <c r="L19" s="415"/>
      <c r="M19" s="415"/>
    </row>
    <row r="20" spans="1:16" ht="15" customHeight="1">
      <c r="J20" s="470" t="s">
        <v>10</v>
      </c>
      <c r="K20" s="470"/>
      <c r="L20" s="470"/>
      <c r="M20" s="38"/>
      <c r="P20" s="73"/>
    </row>
    <row r="21" spans="1:16" ht="15" customHeight="1">
      <c r="J21" s="415" t="s">
        <v>22</v>
      </c>
      <c r="K21" s="415"/>
      <c r="L21" s="415"/>
      <c r="M21" s="415"/>
      <c r="N21" s="74"/>
    </row>
    <row r="22" spans="1:16" ht="15" customHeight="1">
      <c r="L22" s="39"/>
      <c r="M22" s="39"/>
    </row>
    <row r="23" spans="1:16" ht="15" customHeight="1">
      <c r="L23" s="39"/>
      <c r="M23" s="39"/>
    </row>
    <row r="24" spans="1:16" ht="15" customHeight="1">
      <c r="L24" s="39"/>
      <c r="M24" s="39"/>
    </row>
    <row r="25" spans="1:16" ht="15.75">
      <c r="J25" s="469" t="str">
        <f>'DPA SKPD'!J25</f>
        <v>RADEN RACHMAWATI, A.Md.Pi</v>
      </c>
      <c r="K25" s="469"/>
      <c r="L25" s="469"/>
      <c r="M25" s="469"/>
    </row>
    <row r="26" spans="1:16" ht="15.75">
      <c r="J26" s="415" t="str">
        <f>'DPA SKPD'!J26</f>
        <v>NIP. 19781114 200701 2 016</v>
      </c>
      <c r="K26" s="415"/>
      <c r="L26" s="415"/>
      <c r="M26" s="415"/>
    </row>
    <row r="27" spans="1:16" ht="15" customHeight="1"/>
    <row r="28" spans="1:16" ht="15" customHeight="1"/>
    <row r="29" spans="1:16" ht="15" customHeight="1">
      <c r="B29" s="74"/>
    </row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21" customHeight="1"/>
    <row r="69" ht="16.5" customHeight="1"/>
    <row r="70" ht="13.5" customHeight="1"/>
    <row r="71" ht="15" customHeight="1"/>
    <row r="73" ht="14.25" customHeight="1"/>
    <row r="75" ht="15" customHeight="1"/>
  </sheetData>
  <mergeCells count="28">
    <mergeCell ref="N9:N11"/>
    <mergeCell ref="C10:C11"/>
    <mergeCell ref="K9:M9"/>
    <mergeCell ref="B3:M3"/>
    <mergeCell ref="A17:D17"/>
    <mergeCell ref="A9:A11"/>
    <mergeCell ref="L10:M10"/>
    <mergeCell ref="I10:I11"/>
    <mergeCell ref="K10:K11"/>
    <mergeCell ref="C9:D9"/>
    <mergeCell ref="A5:B5"/>
    <mergeCell ref="A8:B8"/>
    <mergeCell ref="J8:L8"/>
    <mergeCell ref="J10:J11"/>
    <mergeCell ref="B9:B11"/>
    <mergeCell ref="G9:G11"/>
    <mergeCell ref="J19:M19"/>
    <mergeCell ref="J20:L20"/>
    <mergeCell ref="J26:M26"/>
    <mergeCell ref="J21:M21"/>
    <mergeCell ref="J25:M25"/>
    <mergeCell ref="B1:M1"/>
    <mergeCell ref="H9:H11"/>
    <mergeCell ref="E9:E11"/>
    <mergeCell ref="F9:F11"/>
    <mergeCell ref="D10:D11"/>
    <mergeCell ref="I9:J9"/>
    <mergeCell ref="B2:M2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E8" zoomScale="91" workbookViewId="0">
      <selection activeCell="L13" sqref="L13"/>
    </sheetView>
  </sheetViews>
  <sheetFormatPr defaultColWidth="10" defaultRowHeight="15"/>
  <cols>
    <col min="1" max="1" width="4.28515625" customWidth="1"/>
    <col min="2" max="2" width="44.85546875" customWidth="1"/>
    <col min="3" max="3" width="14.140625" customWidth="1"/>
    <col min="4" max="4" width="13.5703125" customWidth="1"/>
    <col min="5" max="7" width="13.42578125" customWidth="1"/>
    <col min="8" max="8" width="8.7109375" customWidth="1"/>
    <col min="9" max="9" width="6.7109375" customWidth="1"/>
    <col min="10" max="10" width="16.5703125" customWidth="1"/>
    <col min="11" max="11" width="6.42578125" customWidth="1"/>
    <col min="12" max="12" width="13.140625" customWidth="1"/>
    <col min="13" max="13" width="6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75"/>
      <c r="C4" s="49"/>
      <c r="D4" s="49"/>
      <c r="E4" s="75"/>
      <c r="F4" s="49"/>
      <c r="G4" s="49"/>
      <c r="H4" s="76"/>
      <c r="I4" s="75"/>
      <c r="J4" s="75"/>
      <c r="K4" s="75"/>
      <c r="L4" s="75"/>
      <c r="M4" s="75"/>
    </row>
    <row r="5" spans="1:17" ht="15.75">
      <c r="A5" s="486" t="s">
        <v>28</v>
      </c>
      <c r="B5" s="486"/>
      <c r="C5" s="50"/>
      <c r="D5" s="50"/>
      <c r="E5" s="75"/>
      <c r="F5" s="49"/>
      <c r="G5" s="49"/>
      <c r="H5" s="76"/>
      <c r="I5" s="75"/>
      <c r="J5" s="75"/>
      <c r="K5" s="75"/>
      <c r="L5" s="75"/>
      <c r="M5" s="75"/>
      <c r="N5" s="51"/>
    </row>
    <row r="6" spans="1:17" ht="15.75">
      <c r="A6" s="171" t="s">
        <v>64</v>
      </c>
      <c r="B6" s="50"/>
      <c r="C6" s="50"/>
      <c r="D6" s="50"/>
      <c r="E6" s="49"/>
      <c r="F6" s="49"/>
      <c r="G6" s="49"/>
      <c r="H6" s="49"/>
      <c r="I6" s="49"/>
      <c r="J6" s="49"/>
      <c r="K6" s="49"/>
      <c r="L6" s="49"/>
      <c r="M6" s="49"/>
      <c r="N6" s="51"/>
    </row>
    <row r="7" spans="1:17" ht="15.75">
      <c r="A7" s="171" t="s">
        <v>66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  <c r="N7" s="175"/>
    </row>
    <row r="8" spans="1:17" ht="16.5" customHeight="1">
      <c r="A8" s="484" t="s">
        <v>32</v>
      </c>
      <c r="B8" s="416"/>
      <c r="C8" s="5"/>
      <c r="D8" s="5"/>
      <c r="J8" s="408" t="s">
        <v>198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77" t="s">
        <v>7</v>
      </c>
      <c r="M11" s="77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9.25" customHeight="1">
      <c r="A13" s="366">
        <v>1</v>
      </c>
      <c r="B13" s="360" t="s">
        <v>57</v>
      </c>
      <c r="C13" s="226" t="s">
        <v>19</v>
      </c>
      <c r="D13" s="226" t="s">
        <v>19</v>
      </c>
      <c r="E13" s="227">
        <v>489000</v>
      </c>
      <c r="F13" s="228"/>
      <c r="G13" s="228"/>
      <c r="H13" s="130">
        <f>SUM(E13/E17*100)</f>
        <v>17.846715328467152</v>
      </c>
      <c r="I13" s="19">
        <f>SUM(L13/E13*100)</f>
        <v>100</v>
      </c>
      <c r="J13" s="19">
        <f t="shared" ref="J13" si="0">SUM(L13/E13*100)</f>
        <v>100</v>
      </c>
      <c r="K13" s="19">
        <f>SUM(H13*I13/100)</f>
        <v>17.846715328467152</v>
      </c>
      <c r="L13" s="311">
        <v>489000</v>
      </c>
      <c r="M13" s="61">
        <f>SUM(H13*J13/100)</f>
        <v>17.846715328467152</v>
      </c>
      <c r="N13" s="56"/>
    </row>
    <row r="14" spans="1:17" ht="29.25" customHeight="1">
      <c r="A14" s="140">
        <v>2</v>
      </c>
      <c r="B14" s="361" t="s">
        <v>174</v>
      </c>
      <c r="C14" s="89" t="s">
        <v>19</v>
      </c>
      <c r="D14" s="89" t="s">
        <v>19</v>
      </c>
      <c r="E14" s="109">
        <v>490000</v>
      </c>
      <c r="F14" s="141"/>
      <c r="G14" s="141"/>
      <c r="H14" s="111">
        <f>E14/E17*100</f>
        <v>17.883211678832119</v>
      </c>
      <c r="I14" s="80">
        <f>SUM(L14/E14*100)</f>
        <v>100</v>
      </c>
      <c r="J14" s="19">
        <f t="shared" ref="J14:J17" si="1">SUM(L14/E14*100)</f>
        <v>100</v>
      </c>
      <c r="K14" s="80">
        <f>SUM(H14*I14/100)</f>
        <v>17.883211678832119</v>
      </c>
      <c r="L14" s="311">
        <v>490000</v>
      </c>
      <c r="M14" s="81">
        <f>SUM(H14*J14/100)</f>
        <v>17.883211678832119</v>
      </c>
      <c r="N14" s="59"/>
      <c r="O14" s="60"/>
      <c r="P14" s="60"/>
      <c r="Q14" s="60"/>
    </row>
    <row r="15" spans="1:17" ht="29.25" customHeight="1">
      <c r="A15" s="193">
        <v>3</v>
      </c>
      <c r="B15" s="362" t="s">
        <v>58</v>
      </c>
      <c r="C15" s="89" t="s">
        <v>19</v>
      </c>
      <c r="D15" s="89" t="s">
        <v>19</v>
      </c>
      <c r="E15" s="109">
        <v>435000</v>
      </c>
      <c r="F15" s="141"/>
      <c r="G15" s="141"/>
      <c r="H15" s="111">
        <f>E15/E17*100</f>
        <v>15.875912408759124</v>
      </c>
      <c r="I15" s="111">
        <f>SUM(L15/E15*100)</f>
        <v>100</v>
      </c>
      <c r="J15" s="111">
        <f t="shared" ref="J15" si="2">SUM(L15/E15*100)</f>
        <v>100</v>
      </c>
      <c r="K15" s="111">
        <f>SUM(H15*I15/100)</f>
        <v>15.875912408759126</v>
      </c>
      <c r="L15" s="311">
        <v>435000</v>
      </c>
      <c r="M15" s="112">
        <f>SUM(H15*J15/100)</f>
        <v>15.875912408759126</v>
      </c>
      <c r="N15" s="59"/>
      <c r="O15" s="60"/>
      <c r="P15" s="60"/>
      <c r="Q15" s="60"/>
    </row>
    <row r="16" spans="1:17" ht="29.25" customHeight="1">
      <c r="A16" s="155">
        <v>4</v>
      </c>
      <c r="B16" s="363" t="s">
        <v>175</v>
      </c>
      <c r="C16" s="365" t="s">
        <v>19</v>
      </c>
      <c r="D16" s="365" t="s">
        <v>19</v>
      </c>
      <c r="E16" s="57">
        <v>1326000</v>
      </c>
      <c r="F16" s="65"/>
      <c r="G16" s="65"/>
      <c r="H16" s="111">
        <f>E16/E17*100</f>
        <v>48.394160583941606</v>
      </c>
      <c r="I16" s="111">
        <f>SUM(L16/E16*100)</f>
        <v>100</v>
      </c>
      <c r="J16" s="111">
        <f t="shared" ref="J16" si="3">SUM(L16/E16*100)</f>
        <v>100</v>
      </c>
      <c r="K16" s="111">
        <f>SUM(H16*I16/100)</f>
        <v>48.394160583941606</v>
      </c>
      <c r="L16" s="57">
        <v>1326000</v>
      </c>
      <c r="M16" s="112">
        <f>SUM(H16*J16/100)</f>
        <v>48.394160583941606</v>
      </c>
      <c r="N16" s="82"/>
      <c r="O16" s="16"/>
      <c r="P16" s="16"/>
      <c r="Q16" s="16"/>
    </row>
    <row r="17" spans="1:17" ht="15.75" thickBot="1">
      <c r="A17" s="472" t="s">
        <v>18</v>
      </c>
      <c r="B17" s="473"/>
      <c r="C17" s="473"/>
      <c r="D17" s="485"/>
      <c r="E17" s="330">
        <f>SUM(E13:E16)</f>
        <v>2740000</v>
      </c>
      <c r="F17" s="340"/>
      <c r="G17" s="340"/>
      <c r="H17" s="333">
        <f>SUM(H13:H16)</f>
        <v>100</v>
      </c>
      <c r="I17" s="66">
        <f t="shared" ref="I17" si="4">SUM(L17/E17*100)</f>
        <v>100</v>
      </c>
      <c r="J17" s="66">
        <f t="shared" si="1"/>
        <v>100</v>
      </c>
      <c r="K17" s="333">
        <f>SUM(K13:K16)</f>
        <v>100</v>
      </c>
      <c r="L17" s="330">
        <f>SUM(L13:L16)</f>
        <v>2740000</v>
      </c>
      <c r="M17" s="339">
        <f>SUM(M13:M16)</f>
        <v>100</v>
      </c>
      <c r="N17" s="83"/>
      <c r="O17" s="16"/>
      <c r="P17" s="16"/>
      <c r="Q17" s="16"/>
    </row>
    <row r="18" spans="1:17">
      <c r="N18" s="16"/>
      <c r="O18" s="16"/>
      <c r="P18" s="16"/>
      <c r="Q18" s="16"/>
    </row>
    <row r="19" spans="1:17" ht="15.75">
      <c r="J19" s="415" t="s">
        <v>197</v>
      </c>
      <c r="K19" s="415"/>
      <c r="L19" s="415"/>
      <c r="M19" s="415"/>
      <c r="N19" s="16"/>
      <c r="O19" s="16"/>
      <c r="P19" s="16"/>
      <c r="Q19" s="16"/>
    </row>
    <row r="20" spans="1:17" ht="15.75">
      <c r="J20" s="470" t="s">
        <v>10</v>
      </c>
      <c r="K20" s="470"/>
      <c r="L20" s="470"/>
      <c r="M20" s="38"/>
      <c r="N20" s="16"/>
      <c r="O20" s="16"/>
      <c r="P20" s="16"/>
      <c r="Q20" s="16"/>
    </row>
    <row r="21" spans="1:17" ht="15.75">
      <c r="J21" s="415" t="s">
        <v>22</v>
      </c>
      <c r="K21" s="415"/>
      <c r="L21" s="415"/>
      <c r="M21" s="415"/>
      <c r="N21" s="16"/>
      <c r="O21" s="16"/>
      <c r="P21" s="16"/>
      <c r="Q21" s="16"/>
    </row>
    <row r="22" spans="1:17" ht="15.75">
      <c r="C22" t="s">
        <v>31</v>
      </c>
      <c r="L22" s="39"/>
      <c r="M22" s="39"/>
      <c r="N22" s="16"/>
      <c r="O22" s="16"/>
      <c r="P22" s="16"/>
      <c r="Q22" s="16"/>
    </row>
    <row r="23" spans="1:17" ht="15.75">
      <c r="L23" s="39"/>
      <c r="M23" s="39"/>
      <c r="N23" s="16"/>
      <c r="O23" s="16"/>
      <c r="P23" s="16"/>
      <c r="Q23" s="16"/>
    </row>
    <row r="24" spans="1:17" ht="15.75">
      <c r="L24" s="39"/>
      <c r="M24" s="39"/>
      <c r="N24" s="16"/>
      <c r="O24" s="16"/>
      <c r="P24" s="16"/>
      <c r="Q24" s="16"/>
    </row>
    <row r="25" spans="1:17" ht="15.75">
      <c r="J25" s="488" t="s">
        <v>153</v>
      </c>
      <c r="K25" s="469"/>
      <c r="L25" s="469"/>
      <c r="M25" s="469"/>
      <c r="N25" s="16"/>
      <c r="O25" s="16"/>
      <c r="P25" s="16"/>
      <c r="Q25" s="16"/>
    </row>
    <row r="26" spans="1:17" ht="15.75">
      <c r="J26" s="487" t="s">
        <v>154</v>
      </c>
      <c r="K26" s="415"/>
      <c r="L26" s="415"/>
      <c r="M26" s="415"/>
      <c r="N26" s="16"/>
      <c r="O26" s="16"/>
      <c r="P26" s="16"/>
      <c r="Q26" s="16"/>
    </row>
    <row r="27" spans="1:17">
      <c r="N27" s="16"/>
      <c r="O27" s="16"/>
      <c r="P27" s="16"/>
      <c r="Q27" s="16"/>
    </row>
    <row r="28" spans="1:17" ht="14.25" customHeight="1">
      <c r="N28" s="16"/>
      <c r="O28" s="16"/>
      <c r="P28" s="16"/>
      <c r="Q28" s="16"/>
    </row>
    <row r="30" spans="1:17" ht="29.25" customHeight="1"/>
    <row r="32" spans="1:17" ht="21.75" customHeight="1"/>
  </sheetData>
  <mergeCells count="28">
    <mergeCell ref="J26:M26"/>
    <mergeCell ref="J8:L8"/>
    <mergeCell ref="H9:H11"/>
    <mergeCell ref="J20:L20"/>
    <mergeCell ref="J21:M21"/>
    <mergeCell ref="J25:M25"/>
    <mergeCell ref="J19:M19"/>
    <mergeCell ref="A17:D17"/>
    <mergeCell ref="B2:M2"/>
    <mergeCell ref="B1:M1"/>
    <mergeCell ref="D10:D11"/>
    <mergeCell ref="A5:B5"/>
    <mergeCell ref="A9:A11"/>
    <mergeCell ref="K9:M9"/>
    <mergeCell ref="B3:M3"/>
    <mergeCell ref="B9:B11"/>
    <mergeCell ref="A8:B8"/>
    <mergeCell ref="N9:N11"/>
    <mergeCell ref="C9:D9"/>
    <mergeCell ref="L10:M10"/>
    <mergeCell ref="F9:F11"/>
    <mergeCell ref="C10:C11"/>
    <mergeCell ref="E9:E11"/>
    <mergeCell ref="K10:K11"/>
    <mergeCell ref="G9:G11"/>
    <mergeCell ref="J10:J11"/>
    <mergeCell ref="I9:J9"/>
    <mergeCell ref="I10:I11"/>
  </mergeCells>
  <pageMargins left="0.78740157480314965" right="0.35433070866141736" top="0.55118110236220474" bottom="0.70866141732283472" header="0.31496062992125984" footer="0.31496062992125984"/>
  <pageSetup paperSize="5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3" zoomScale="90" zoomScaleNormal="90" workbookViewId="0">
      <selection activeCell="F21" sqref="F21"/>
    </sheetView>
  </sheetViews>
  <sheetFormatPr defaultColWidth="10" defaultRowHeight="15"/>
  <cols>
    <col min="1" max="1" width="4.28515625" customWidth="1"/>
    <col min="2" max="2" width="46.7109375" customWidth="1"/>
    <col min="3" max="3" width="10.140625" customWidth="1"/>
    <col min="4" max="4" width="12.140625" customWidth="1"/>
    <col min="5" max="7" width="13.42578125" customWidth="1"/>
    <col min="8" max="8" width="8.42578125" customWidth="1"/>
    <col min="9" max="9" width="8.28515625" customWidth="1"/>
    <col min="10" max="10" width="16.5703125" customWidth="1"/>
    <col min="11" max="11" width="8.42578125" customWidth="1"/>
    <col min="12" max="12" width="13" customWidth="1"/>
    <col min="13" max="13" width="9.85546875" customWidth="1"/>
  </cols>
  <sheetData>
    <row r="1" spans="1:13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ht="15.7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15.75">
      <c r="A5" s="483" t="s">
        <v>29</v>
      </c>
      <c r="B5" s="483"/>
      <c r="C5" s="87"/>
      <c r="D5" s="87"/>
      <c r="E5" s="86"/>
      <c r="F5" s="86"/>
      <c r="G5" s="86"/>
      <c r="H5" s="86"/>
      <c r="I5" s="86"/>
      <c r="J5" s="86"/>
      <c r="K5" s="86"/>
      <c r="L5" s="86"/>
      <c r="M5" s="86"/>
    </row>
    <row r="6" spans="1:13" ht="15.75">
      <c r="A6" s="171" t="s">
        <v>64</v>
      </c>
      <c r="B6" s="87"/>
      <c r="C6" s="87"/>
      <c r="D6" s="87"/>
      <c r="E6" s="86"/>
      <c r="F6" s="86"/>
      <c r="G6" s="86"/>
      <c r="H6" s="86"/>
      <c r="I6" s="86"/>
      <c r="J6" s="86"/>
      <c r="K6" s="86"/>
      <c r="L6" s="86"/>
      <c r="M6" s="86"/>
    </row>
    <row r="7" spans="1:13" ht="15.75">
      <c r="A7" s="171" t="s">
        <v>67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</row>
    <row r="8" spans="1:13">
      <c r="A8" s="416" t="s">
        <v>9</v>
      </c>
      <c r="B8" s="416"/>
      <c r="C8" s="5"/>
      <c r="D8" s="5"/>
      <c r="J8" s="408" t="str">
        <f>'DPA SKPD'!J8:L8</f>
        <v>Keadaan Bulan : April  2023</v>
      </c>
      <c r="K8" s="408"/>
      <c r="L8" s="408"/>
    </row>
    <row r="9" spans="1:13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</row>
    <row r="10" spans="1:13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</row>
    <row r="11" spans="1:13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88" t="s">
        <v>7</v>
      </c>
      <c r="M11" s="88" t="s">
        <v>6</v>
      </c>
    </row>
    <row r="12" spans="1:13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</row>
    <row r="13" spans="1:13" ht="25.5">
      <c r="A13" s="22">
        <v>1</v>
      </c>
      <c r="B13" s="368" t="s">
        <v>57</v>
      </c>
      <c r="C13" s="89" t="s">
        <v>19</v>
      </c>
      <c r="D13" s="89" t="s">
        <v>19</v>
      </c>
      <c r="E13" s="18">
        <v>89000</v>
      </c>
      <c r="F13" s="110"/>
      <c r="G13" s="90"/>
      <c r="H13" s="19">
        <f>SUM(E13/E17*100)</f>
        <v>5.1149425287356323</v>
      </c>
      <c r="I13" s="19">
        <f t="shared" ref="I13:I17" si="0">SUM(L13/E13*100)</f>
        <v>0</v>
      </c>
      <c r="J13" s="19">
        <f t="shared" ref="J13:J17" si="1">SUM(L13/E13*100)</f>
        <v>0</v>
      </c>
      <c r="K13" s="19">
        <f t="shared" ref="K13:K14" si="2">SUM(H13*I13/100)</f>
        <v>0</v>
      </c>
      <c r="L13" s="18">
        <v>0</v>
      </c>
      <c r="M13" s="61">
        <f t="shared" ref="M13:M16" si="3">SUM(H13*J13/100)</f>
        <v>0</v>
      </c>
    </row>
    <row r="14" spans="1:13" ht="27" customHeight="1">
      <c r="A14" s="148">
        <v>2</v>
      </c>
      <c r="B14" s="361" t="s">
        <v>174</v>
      </c>
      <c r="C14" s="89" t="s">
        <v>19</v>
      </c>
      <c r="D14" s="89" t="s">
        <v>19</v>
      </c>
      <c r="E14" s="109">
        <v>490000</v>
      </c>
      <c r="F14" s="110"/>
      <c r="G14" s="90"/>
      <c r="H14" s="111">
        <f>SUM(E14/E17*100)</f>
        <v>28.160919540229884</v>
      </c>
      <c r="I14" s="111">
        <f>SUM(L14/E14*100)</f>
        <v>0</v>
      </c>
      <c r="J14" s="111">
        <f t="shared" si="1"/>
        <v>0</v>
      </c>
      <c r="K14" s="111">
        <f t="shared" si="2"/>
        <v>0</v>
      </c>
      <c r="L14" s="109">
        <v>0</v>
      </c>
      <c r="M14" s="112">
        <f t="shared" si="3"/>
        <v>0</v>
      </c>
    </row>
    <row r="15" spans="1:13" ht="27" customHeight="1">
      <c r="A15" s="313">
        <v>3</v>
      </c>
      <c r="B15" s="362" t="s">
        <v>58</v>
      </c>
      <c r="C15" s="89" t="s">
        <v>19</v>
      </c>
      <c r="D15" s="89" t="s">
        <v>19</v>
      </c>
      <c r="E15" s="24">
        <v>405000</v>
      </c>
      <c r="F15" s="34"/>
      <c r="G15" s="367"/>
      <c r="H15" s="111">
        <f>SUM(E15/E17*100)</f>
        <v>23.275862068965516</v>
      </c>
      <c r="I15" s="111">
        <f>SUM(L15/E15*100)</f>
        <v>0</v>
      </c>
      <c r="J15" s="111">
        <f t="shared" ref="J15" si="4">SUM(L15/E15*100)</f>
        <v>0</v>
      </c>
      <c r="K15" s="111">
        <f t="shared" ref="K15" si="5">SUM(H15*I15/100)</f>
        <v>0</v>
      </c>
      <c r="L15" s="109">
        <v>0</v>
      </c>
      <c r="M15" s="112">
        <f t="shared" si="3"/>
        <v>0</v>
      </c>
    </row>
    <row r="16" spans="1:13" ht="24" customHeight="1">
      <c r="A16" s="223">
        <v>4</v>
      </c>
      <c r="B16" s="363" t="s">
        <v>175</v>
      </c>
      <c r="C16" s="89" t="s">
        <v>19</v>
      </c>
      <c r="D16" s="89" t="s">
        <v>19</v>
      </c>
      <c r="E16" s="29">
        <v>756000</v>
      </c>
      <c r="F16" s="345"/>
      <c r="G16" s="235"/>
      <c r="H16" s="111">
        <f>SUM(E16/E17*100)</f>
        <v>43.448275862068961</v>
      </c>
      <c r="I16" s="111">
        <f>SUM(L16/E16*100)</f>
        <v>0</v>
      </c>
      <c r="J16" s="111">
        <f t="shared" ref="J16" si="6">SUM(L16/E16*100)</f>
        <v>0</v>
      </c>
      <c r="K16" s="111">
        <f t="shared" ref="K16" si="7">SUM(H16*I16/100)</f>
        <v>0</v>
      </c>
      <c r="L16" s="109">
        <v>0</v>
      </c>
      <c r="M16" s="112">
        <f t="shared" si="3"/>
        <v>0</v>
      </c>
    </row>
    <row r="17" spans="1:13" ht="15.75" thickBot="1">
      <c r="A17" s="472" t="s">
        <v>18</v>
      </c>
      <c r="B17" s="473"/>
      <c r="C17" s="473"/>
      <c r="D17" s="485"/>
      <c r="E17" s="330">
        <f>SUM(E13:E16)</f>
        <v>1740000</v>
      </c>
      <c r="F17" s="340"/>
      <c r="G17" s="340"/>
      <c r="H17" s="333">
        <f>SUM(H13:H16)</f>
        <v>100</v>
      </c>
      <c r="I17" s="66">
        <f t="shared" si="0"/>
        <v>0</v>
      </c>
      <c r="J17" s="66">
        <f t="shared" si="1"/>
        <v>0</v>
      </c>
      <c r="K17" s="333">
        <f>SUM(K13:K14)</f>
        <v>0</v>
      </c>
      <c r="L17" s="330">
        <f>SUM(L13:L16)</f>
        <v>0</v>
      </c>
      <c r="M17" s="339">
        <f>SUM(M13:M14)</f>
        <v>0</v>
      </c>
    </row>
    <row r="19" spans="1:13" ht="15.75">
      <c r="J19" s="415" t="str">
        <f>'DPA SKPD'!J19:M19</f>
        <v>Benteng, 30 April 2023</v>
      </c>
      <c r="K19" s="415"/>
      <c r="L19" s="415"/>
      <c r="M19" s="415"/>
    </row>
    <row r="20" spans="1:13" ht="15.75">
      <c r="J20" s="470"/>
      <c r="K20" s="470"/>
      <c r="L20" s="470"/>
      <c r="M20" s="38"/>
    </row>
    <row r="21" spans="1:13" ht="15.75">
      <c r="J21" s="415" t="s">
        <v>22</v>
      </c>
      <c r="K21" s="415"/>
      <c r="L21" s="415"/>
      <c r="M21" s="415"/>
    </row>
    <row r="22" spans="1:13" ht="15.75">
      <c r="L22" s="39"/>
      <c r="M22" s="39"/>
    </row>
    <row r="23" spans="1:13" ht="15.75">
      <c r="L23" s="39"/>
      <c r="M23" s="39"/>
    </row>
    <row r="24" spans="1:13" ht="15.75">
      <c r="L24" s="39"/>
      <c r="M24" s="39"/>
    </row>
    <row r="25" spans="1:13" ht="15.75">
      <c r="J25" s="469" t="str">
        <f>'DPA SKPD'!J25</f>
        <v>RADEN RACHMAWATI, A.Md.Pi</v>
      </c>
      <c r="K25" s="469"/>
      <c r="L25" s="469"/>
      <c r="M25" s="469"/>
    </row>
    <row r="26" spans="1:13" ht="15.75">
      <c r="J26" s="415" t="str">
        <f>'DPA SKPD'!J26</f>
        <v>NIP. 19781114 200701 2 016</v>
      </c>
      <c r="K26" s="415"/>
      <c r="L26" s="415"/>
      <c r="M26" s="415"/>
    </row>
  </sheetData>
  <mergeCells count="27">
    <mergeCell ref="J26:M26"/>
    <mergeCell ref="J19:M19"/>
    <mergeCell ref="J20:L20"/>
    <mergeCell ref="J21:M21"/>
    <mergeCell ref="J25:M25"/>
    <mergeCell ref="A17:D17"/>
    <mergeCell ref="A9:A11"/>
    <mergeCell ref="L10:M10"/>
    <mergeCell ref="A5:B5"/>
    <mergeCell ref="I9:J9"/>
    <mergeCell ref="C9:D9"/>
    <mergeCell ref="F9:F11"/>
    <mergeCell ref="J8:L8"/>
    <mergeCell ref="K9:M9"/>
    <mergeCell ref="D10:D11"/>
    <mergeCell ref="H9:H11"/>
    <mergeCell ref="I10:I11"/>
    <mergeCell ref="J10:J11"/>
    <mergeCell ref="K10:K11"/>
    <mergeCell ref="G9:G11"/>
    <mergeCell ref="B1:M1"/>
    <mergeCell ref="B9:B11"/>
    <mergeCell ref="B2:M2"/>
    <mergeCell ref="C10:C11"/>
    <mergeCell ref="B3:M3"/>
    <mergeCell ref="E9:E11"/>
    <mergeCell ref="A8:B8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F1" workbookViewId="0">
      <selection activeCell="L13" sqref="L13"/>
    </sheetView>
  </sheetViews>
  <sheetFormatPr defaultColWidth="10" defaultRowHeight="15"/>
  <cols>
    <col min="1" max="1" width="4.28515625" customWidth="1"/>
    <col min="2" max="2" width="43.7109375" customWidth="1"/>
    <col min="3" max="3" width="10.140625" customWidth="1"/>
    <col min="4" max="4" width="12.140625" customWidth="1"/>
    <col min="5" max="7" width="13.42578125" customWidth="1"/>
    <col min="8" max="8" width="8.42578125" customWidth="1"/>
    <col min="9" max="9" width="8.28515625" customWidth="1"/>
    <col min="10" max="10" width="16.5703125" customWidth="1"/>
    <col min="11" max="11" width="8.140625" customWidth="1"/>
    <col min="12" max="12" width="13" customWidth="1"/>
    <col min="13" max="13" width="7.28515625" customWidth="1"/>
    <col min="14" max="14" width="9.7109375" customWidth="1"/>
    <col min="16" max="17" width="9.140625" style="1" customWidth="1"/>
    <col min="18" max="18" width="10.140625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7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489" t="s">
        <v>69</v>
      </c>
      <c r="B5" s="48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64</v>
      </c>
      <c r="B6" s="177"/>
      <c r="C6" s="177"/>
      <c r="D6" s="177"/>
      <c r="E6" s="91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68</v>
      </c>
      <c r="B7" s="177"/>
      <c r="C7" s="177"/>
      <c r="D7" s="177"/>
      <c r="E7" s="176"/>
      <c r="F7" s="176"/>
      <c r="G7" s="176"/>
      <c r="H7" s="176"/>
      <c r="I7" s="176"/>
      <c r="J7" s="176"/>
      <c r="K7" s="176"/>
      <c r="L7" s="176"/>
      <c r="M7" s="176"/>
      <c r="N7" s="175"/>
    </row>
    <row r="8" spans="1:17" ht="16.5" customHeight="1">
      <c r="A8" s="416" t="s">
        <v>9</v>
      </c>
      <c r="B8" s="416"/>
      <c r="C8" s="5"/>
      <c r="D8" s="5"/>
      <c r="J8" s="408" t="str">
        <f>'DPA SKPD'!J8:L8</f>
        <v>Keadaan Bulan : April  2023</v>
      </c>
      <c r="K8" s="408"/>
      <c r="L8" s="408"/>
    </row>
    <row r="9" spans="1:17" ht="15" customHeight="1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94" t="s">
        <v>7</v>
      </c>
      <c r="M11" s="94" t="s">
        <v>6</v>
      </c>
      <c r="N11" s="471"/>
    </row>
    <row r="12" spans="1:17" ht="15.75" thickBot="1">
      <c r="A12" s="78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  <c r="M12" s="79">
        <v>13</v>
      </c>
      <c r="N12" s="56"/>
    </row>
    <row r="13" spans="1:17" ht="27.75" customHeight="1">
      <c r="A13" s="193">
        <v>1</v>
      </c>
      <c r="B13" s="368" t="s">
        <v>57</v>
      </c>
      <c r="C13" s="95" t="s">
        <v>19</v>
      </c>
      <c r="D13" s="95" t="s">
        <v>19</v>
      </c>
      <c r="E13" s="57">
        <v>324000</v>
      </c>
      <c r="F13" s="58"/>
      <c r="G13" s="58"/>
      <c r="H13" s="40">
        <f>E13/E17*100</f>
        <v>11.650485436893204</v>
      </c>
      <c r="I13" s="80">
        <f>L13/E13*100</f>
        <v>100</v>
      </c>
      <c r="J13" s="80">
        <f>L13/E13*100</f>
        <v>100</v>
      </c>
      <c r="K13" s="80">
        <f>H13*I13/100</f>
        <v>11.650485436893204</v>
      </c>
      <c r="L13" s="57">
        <v>324000</v>
      </c>
      <c r="M13" s="81">
        <f>H13*J13/100</f>
        <v>11.650485436893204</v>
      </c>
      <c r="N13" s="59"/>
      <c r="O13" s="60"/>
      <c r="P13" s="60"/>
      <c r="Q13" s="60"/>
    </row>
    <row r="14" spans="1:17" ht="27.75" customHeight="1">
      <c r="A14" s="369">
        <v>2</v>
      </c>
      <c r="B14" s="361" t="s">
        <v>174</v>
      </c>
      <c r="C14" s="95" t="s">
        <v>19</v>
      </c>
      <c r="D14" s="95" t="s">
        <v>19</v>
      </c>
      <c r="E14" s="24">
        <v>567000</v>
      </c>
      <c r="F14" s="237"/>
      <c r="G14" s="237"/>
      <c r="H14" s="26">
        <f>E14/E17*100</f>
        <v>20.388349514563107</v>
      </c>
      <c r="I14" s="26">
        <f>L14/E14*100</f>
        <v>100</v>
      </c>
      <c r="J14" s="26">
        <f>L14/E14*100</f>
        <v>100</v>
      </c>
      <c r="K14" s="26">
        <f>H14*I14/100</f>
        <v>20.388349514563107</v>
      </c>
      <c r="L14" s="24">
        <v>567000</v>
      </c>
      <c r="M14" s="96">
        <f>H14*J14/100</f>
        <v>20.388349514563107</v>
      </c>
      <c r="N14" s="59"/>
      <c r="O14" s="60"/>
      <c r="P14" s="60"/>
      <c r="Q14" s="60"/>
    </row>
    <row r="15" spans="1:17" ht="27.75" customHeight="1">
      <c r="A15" s="369">
        <v>3</v>
      </c>
      <c r="B15" s="361" t="s">
        <v>58</v>
      </c>
      <c r="C15" s="95" t="s">
        <v>19</v>
      </c>
      <c r="D15" s="95" t="s">
        <v>19</v>
      </c>
      <c r="E15" s="24">
        <v>564000</v>
      </c>
      <c r="F15" s="237"/>
      <c r="G15" s="237"/>
      <c r="H15" s="26">
        <f>E15/E17*100</f>
        <v>20.280474649406688</v>
      </c>
      <c r="I15" s="26">
        <f>L15/E15*100</f>
        <v>100</v>
      </c>
      <c r="J15" s="26">
        <f>L15/E15*100</f>
        <v>100</v>
      </c>
      <c r="K15" s="26">
        <f>H15*I15/100</f>
        <v>20.280474649406688</v>
      </c>
      <c r="L15" s="24">
        <v>564000</v>
      </c>
      <c r="M15" s="96">
        <f>H15*J15/100</f>
        <v>20.280474649406688</v>
      </c>
      <c r="N15" s="60"/>
      <c r="O15" s="60"/>
      <c r="P15" s="60"/>
      <c r="Q15" s="60"/>
    </row>
    <row r="16" spans="1:17" ht="27.75" customHeight="1">
      <c r="A16" s="370">
        <v>4</v>
      </c>
      <c r="B16" s="363" t="s">
        <v>175</v>
      </c>
      <c r="C16" s="95" t="s">
        <v>19</v>
      </c>
      <c r="D16" s="95" t="s">
        <v>19</v>
      </c>
      <c r="E16" s="29">
        <v>1326000</v>
      </c>
      <c r="F16" s="186"/>
      <c r="G16" s="186"/>
      <c r="H16" s="26">
        <f>E16/E17*100</f>
        <v>47.680690399136999</v>
      </c>
      <c r="I16" s="26">
        <f>L16/E16*100</f>
        <v>100</v>
      </c>
      <c r="J16" s="26">
        <f>L16/E16*100</f>
        <v>100</v>
      </c>
      <c r="K16" s="26">
        <f>H16*I16/100</f>
        <v>47.680690399136999</v>
      </c>
      <c r="L16" s="24">
        <v>1326000</v>
      </c>
      <c r="M16" s="96">
        <f>H16*J16/100</f>
        <v>47.680690399136999</v>
      </c>
      <c r="N16" s="60"/>
      <c r="O16" s="60"/>
      <c r="P16" s="60"/>
      <c r="Q16" s="60"/>
    </row>
    <row r="17" spans="1:13" ht="15.75" thickBot="1">
      <c r="A17" s="472" t="s">
        <v>18</v>
      </c>
      <c r="B17" s="473"/>
      <c r="C17" s="473"/>
      <c r="D17" s="485"/>
      <c r="E17" s="341">
        <f>SUM(E13:E16)</f>
        <v>2781000</v>
      </c>
      <c r="F17" s="340"/>
      <c r="G17" s="340"/>
      <c r="H17" s="333">
        <f>SUM(H13:H16)</f>
        <v>100</v>
      </c>
      <c r="I17" s="66">
        <f t="shared" ref="I17" si="0">SUM(L17/E17*100)</f>
        <v>100</v>
      </c>
      <c r="J17" s="66">
        <f t="shared" ref="J17" si="1">SUM(L17/E17*100)</f>
        <v>100</v>
      </c>
      <c r="K17" s="333">
        <f>SUM(K13:K14)</f>
        <v>32.038834951456309</v>
      </c>
      <c r="L17" s="330">
        <f>SUM(L13:L16)</f>
        <v>2781000</v>
      </c>
      <c r="M17" s="339">
        <f>SUM(M13:M14)</f>
        <v>32.038834951456309</v>
      </c>
    </row>
    <row r="18" spans="1:13" ht="29.25" customHeight="1"/>
    <row r="19" spans="1:13" ht="15.75">
      <c r="J19" s="415" t="str">
        <f>'DPA SKPD'!J19:M19</f>
        <v>Benteng, 30 April 2023</v>
      </c>
      <c r="K19" s="415"/>
      <c r="L19" s="415"/>
      <c r="M19" s="415"/>
    </row>
    <row r="20" spans="1:13" ht="21.75" customHeight="1">
      <c r="J20" s="470" t="s">
        <v>10</v>
      </c>
      <c r="K20" s="470"/>
      <c r="L20" s="470"/>
      <c r="M20" s="38"/>
    </row>
    <row r="21" spans="1:13" ht="15.75">
      <c r="J21" s="415" t="s">
        <v>22</v>
      </c>
      <c r="K21" s="415"/>
      <c r="L21" s="415"/>
      <c r="M21" s="415"/>
    </row>
    <row r="22" spans="1:13" ht="15.75">
      <c r="L22" s="39"/>
      <c r="M22" s="39"/>
    </row>
    <row r="23" spans="1:13" ht="15.75">
      <c r="L23" s="39"/>
      <c r="M23" s="39"/>
    </row>
    <row r="24" spans="1:13" ht="15.75">
      <c r="L24" s="39"/>
      <c r="M24" s="39"/>
    </row>
    <row r="25" spans="1:13" ht="15.75">
      <c r="J25" s="469" t="str">
        <f>'DPA SKPD'!J25</f>
        <v>RADEN RACHMAWATI, A.Md.Pi</v>
      </c>
      <c r="K25" s="469"/>
      <c r="L25" s="469"/>
      <c r="M25" s="469"/>
    </row>
    <row r="26" spans="1:13" ht="15.75">
      <c r="J26" s="415" t="str">
        <f>'DPA SKPD'!J26</f>
        <v>NIP. 19781114 200701 2 016</v>
      </c>
      <c r="K26" s="415"/>
      <c r="L26" s="415"/>
      <c r="M26" s="415"/>
    </row>
  </sheetData>
  <mergeCells count="28">
    <mergeCell ref="B1:M1"/>
    <mergeCell ref="J19:M19"/>
    <mergeCell ref="A17:D17"/>
    <mergeCell ref="A5:B5"/>
    <mergeCell ref="A8:B8"/>
    <mergeCell ref="J8:L8"/>
    <mergeCell ref="A9:A11"/>
    <mergeCell ref="I9:J9"/>
    <mergeCell ref="I10:I11"/>
    <mergeCell ref="L10:M10"/>
    <mergeCell ref="F9:F11"/>
    <mergeCell ref="C10:C11"/>
    <mergeCell ref="J26:M26"/>
    <mergeCell ref="J25:M25"/>
    <mergeCell ref="J21:M21"/>
    <mergeCell ref="B2:M2"/>
    <mergeCell ref="N9:N11"/>
    <mergeCell ref="J20:L20"/>
    <mergeCell ref="G9:G11"/>
    <mergeCell ref="K9:M9"/>
    <mergeCell ref="B3:M3"/>
    <mergeCell ref="J10:J11"/>
    <mergeCell ref="B9:B11"/>
    <mergeCell ref="C9:D9"/>
    <mergeCell ref="E9:E11"/>
    <mergeCell ref="K10:K11"/>
    <mergeCell ref="D10:D11"/>
    <mergeCell ref="H9:H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F2" workbookViewId="0">
      <selection activeCell="L15" sqref="L15"/>
    </sheetView>
  </sheetViews>
  <sheetFormatPr defaultColWidth="10" defaultRowHeight="15"/>
  <cols>
    <col min="1" max="1" width="4.28515625" customWidth="1"/>
    <col min="2" max="2" width="45.5703125" customWidth="1"/>
    <col min="3" max="3" width="12.85546875" customWidth="1"/>
    <col min="4" max="4" width="12.5703125" customWidth="1"/>
    <col min="5" max="7" width="13.42578125" customWidth="1"/>
    <col min="8" max="8" width="8.42578125" customWidth="1"/>
    <col min="9" max="9" width="6.7109375" customWidth="1"/>
    <col min="10" max="10" width="16.140625" customWidth="1"/>
    <col min="11" max="11" width="7.7109375" customWidth="1"/>
    <col min="12" max="12" width="13.140625" customWidth="1"/>
    <col min="13" max="13" width="7.85546875" customWidth="1"/>
    <col min="14" max="14" width="9.7109375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5.75">
      <c r="A5" s="483" t="s">
        <v>29</v>
      </c>
      <c r="B5" s="483"/>
      <c r="C5" s="50"/>
      <c r="D5" s="50"/>
      <c r="E5" s="49"/>
      <c r="F5" s="49"/>
      <c r="G5" s="49"/>
      <c r="H5" s="49"/>
      <c r="I5" s="49"/>
      <c r="J5" s="49"/>
      <c r="K5" s="49"/>
      <c r="L5" s="49"/>
      <c r="M5" s="49"/>
      <c r="N5" s="51"/>
    </row>
    <row r="6" spans="1:17" ht="15.75">
      <c r="A6" s="171" t="s">
        <v>64</v>
      </c>
      <c r="B6" s="180"/>
      <c r="C6" s="180"/>
      <c r="D6" s="180"/>
      <c r="E6" s="178"/>
      <c r="F6" s="49"/>
      <c r="G6" s="49"/>
      <c r="H6" s="49"/>
      <c r="I6" s="49"/>
      <c r="J6" s="49"/>
      <c r="K6" s="49"/>
      <c r="L6" s="49"/>
      <c r="M6" s="49"/>
      <c r="N6" s="51"/>
    </row>
    <row r="7" spans="1:17" ht="15.75">
      <c r="A7" s="171" t="s">
        <v>123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52" t="s">
        <v>7</v>
      </c>
      <c r="M11" s="52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25.5" customHeight="1">
      <c r="A13" s="36">
        <v>1</v>
      </c>
      <c r="B13" s="371" t="s">
        <v>57</v>
      </c>
      <c r="C13" s="152" t="s">
        <v>19</v>
      </c>
      <c r="D13" s="152" t="s">
        <v>19</v>
      </c>
      <c r="E13" s="99">
        <v>55000</v>
      </c>
      <c r="F13" s="100"/>
      <c r="G13" s="100"/>
      <c r="H13" s="13">
        <f>E13/E17*100</f>
        <v>1.8333333333333333</v>
      </c>
      <c r="I13" s="13">
        <f>L13/E13*100</f>
        <v>100</v>
      </c>
      <c r="J13" s="13">
        <f>L13/E13*100</f>
        <v>100</v>
      </c>
      <c r="K13" s="13">
        <f>H13*I13/100</f>
        <v>1.833333333333333</v>
      </c>
      <c r="L13" s="12">
        <v>55000</v>
      </c>
      <c r="M13" s="137">
        <f>H13*J13/100</f>
        <v>1.833333333333333</v>
      </c>
      <c r="N13" s="60"/>
      <c r="O13" s="60"/>
      <c r="P13" s="60"/>
      <c r="Q13" s="60"/>
    </row>
    <row r="14" spans="1:17" ht="25.5" customHeight="1">
      <c r="A14" s="22">
        <v>2</v>
      </c>
      <c r="B14" s="361" t="s">
        <v>174</v>
      </c>
      <c r="C14" s="95" t="s">
        <v>19</v>
      </c>
      <c r="D14" s="95" t="s">
        <v>19</v>
      </c>
      <c r="E14" s="18">
        <v>665000</v>
      </c>
      <c r="F14" s="20"/>
      <c r="G14" s="20"/>
      <c r="H14" s="19">
        <f>SUM(E14/E17*100)</f>
        <v>22.166666666666668</v>
      </c>
      <c r="I14" s="19">
        <f>SUM(L14/E14*100)</f>
        <v>69.473684210526315</v>
      </c>
      <c r="J14" s="19">
        <f>SUM(L14/E14*100)</f>
        <v>69.473684210526315</v>
      </c>
      <c r="K14" s="19">
        <f>SUM(H14*I14/100)</f>
        <v>15.4</v>
      </c>
      <c r="L14" s="243">
        <v>462000</v>
      </c>
      <c r="M14" s="61">
        <f>SUM(H14*J14/100)</f>
        <v>15.4</v>
      </c>
      <c r="N14" s="16"/>
      <c r="O14" s="16"/>
      <c r="P14" s="16"/>
      <c r="Q14" s="16"/>
    </row>
    <row r="15" spans="1:17" ht="25.5" customHeight="1">
      <c r="A15" s="190">
        <v>3</v>
      </c>
      <c r="B15" s="361" t="s">
        <v>58</v>
      </c>
      <c r="C15" s="95" t="s">
        <v>19</v>
      </c>
      <c r="D15" s="95" t="s">
        <v>19</v>
      </c>
      <c r="E15" s="109">
        <v>1140000</v>
      </c>
      <c r="F15" s="110"/>
      <c r="G15" s="110"/>
      <c r="H15" s="111">
        <f>SUM(E15/E17*100)</f>
        <v>38</v>
      </c>
      <c r="I15" s="111">
        <f t="shared" ref="I15" si="0">SUM(L15/E15*100)</f>
        <v>50</v>
      </c>
      <c r="J15" s="111">
        <f t="shared" ref="J15" si="1">SUM(L15/E15*100)</f>
        <v>50</v>
      </c>
      <c r="K15" s="111">
        <f t="shared" ref="K15" si="2">SUM(H15*I15/100)</f>
        <v>19</v>
      </c>
      <c r="L15" s="243">
        <v>570000</v>
      </c>
      <c r="M15" s="112">
        <f t="shared" ref="M15:M16" si="3">SUM(H15*J15/100)</f>
        <v>19</v>
      </c>
      <c r="N15" s="16"/>
      <c r="O15" s="16"/>
      <c r="P15" s="16"/>
      <c r="Q15" s="16"/>
    </row>
    <row r="16" spans="1:17" ht="25.5" customHeight="1">
      <c r="A16" s="30">
        <v>4</v>
      </c>
      <c r="B16" s="363" t="s">
        <v>175</v>
      </c>
      <c r="C16" s="95" t="s">
        <v>19</v>
      </c>
      <c r="D16" s="95" t="s">
        <v>19</v>
      </c>
      <c r="E16" s="57">
        <v>1140000</v>
      </c>
      <c r="F16" s="65"/>
      <c r="G16" s="65"/>
      <c r="H16" s="111">
        <f>SUM(E16/E17*100)</f>
        <v>38</v>
      </c>
      <c r="I16" s="111">
        <f t="shared" ref="I16" si="4">SUM(L16/E16*100)</f>
        <v>38.771929824561404</v>
      </c>
      <c r="J16" s="111">
        <f t="shared" ref="J16" si="5">SUM(L16/E16*100)</f>
        <v>38.771929824561404</v>
      </c>
      <c r="K16" s="111">
        <f t="shared" ref="K16" si="6">SUM(H16*I16/100)</f>
        <v>14.733333333333333</v>
      </c>
      <c r="L16" s="57">
        <v>442000</v>
      </c>
      <c r="M16" s="112">
        <f t="shared" si="3"/>
        <v>14.733333333333333</v>
      </c>
      <c r="N16" s="16"/>
      <c r="O16" s="16"/>
      <c r="P16" s="16"/>
      <c r="Q16" s="16"/>
    </row>
    <row r="17" spans="1:13">
      <c r="A17" s="472" t="s">
        <v>18</v>
      </c>
      <c r="B17" s="473"/>
      <c r="C17" s="473"/>
      <c r="D17" s="473"/>
      <c r="E17" s="164">
        <f>SUM(E13:E16)</f>
        <v>3000000</v>
      </c>
      <c r="F17" s="167"/>
      <c r="G17" s="167"/>
      <c r="H17" s="165">
        <f>SUM(H13:H16)</f>
        <v>100</v>
      </c>
      <c r="I17" s="166">
        <f>SUM(L17/E17*100)</f>
        <v>50.966666666666669</v>
      </c>
      <c r="J17" s="166">
        <f>SUM(L17/E17*100)</f>
        <v>50.966666666666669</v>
      </c>
      <c r="K17" s="165">
        <f>SUM(K14:K16)</f>
        <v>49.133333333333333</v>
      </c>
      <c r="L17" s="168">
        <f>SUM(L13:L16)</f>
        <v>1529000</v>
      </c>
      <c r="M17" s="163">
        <f>SUM(M14)</f>
        <v>15.4</v>
      </c>
    </row>
    <row r="19" spans="1:13" ht="15.75">
      <c r="J19" s="415" t="str">
        <f>'DPA SKPD'!J19</f>
        <v>Benteng, 30 April 2023</v>
      </c>
      <c r="K19" s="415"/>
      <c r="L19" s="415"/>
      <c r="M19" s="415"/>
    </row>
    <row r="20" spans="1:13" ht="15.75">
      <c r="J20" s="470" t="s">
        <v>10</v>
      </c>
      <c r="K20" s="470"/>
      <c r="L20" s="470"/>
      <c r="M20" s="38"/>
    </row>
    <row r="21" spans="1:13" ht="15.75">
      <c r="J21" s="415" t="s">
        <v>22</v>
      </c>
      <c r="K21" s="415"/>
      <c r="L21" s="415"/>
      <c r="M21" s="415"/>
    </row>
    <row r="22" spans="1:13" ht="15.75">
      <c r="L22" s="39"/>
      <c r="M22" s="39"/>
    </row>
    <row r="23" spans="1:13" ht="15.75">
      <c r="L23" s="39"/>
      <c r="M23" s="39"/>
    </row>
    <row r="24" spans="1:13" ht="15.75">
      <c r="L24" s="39"/>
      <c r="M24" s="39"/>
    </row>
    <row r="25" spans="1:13" ht="15.75">
      <c r="J25" s="469" t="str">
        <f>'DPA SKPD'!J25</f>
        <v>RADEN RACHMAWATI, A.Md.Pi</v>
      </c>
      <c r="K25" s="469"/>
      <c r="L25" s="469"/>
      <c r="M25" s="469"/>
    </row>
    <row r="26" spans="1:13" ht="15.75">
      <c r="J26" s="415" t="str">
        <f>'DPA SKPD'!J26</f>
        <v>NIP. 19781114 200701 2 016</v>
      </c>
      <c r="K26" s="415"/>
      <c r="L26" s="415"/>
      <c r="M26" s="415"/>
    </row>
  </sheetData>
  <mergeCells count="28">
    <mergeCell ref="J19:M19"/>
    <mergeCell ref="J20:L20"/>
    <mergeCell ref="J21:M21"/>
    <mergeCell ref="B1:M1"/>
    <mergeCell ref="B2:M2"/>
    <mergeCell ref="B3:M3"/>
    <mergeCell ref="A5:B5"/>
    <mergeCell ref="K9:M9"/>
    <mergeCell ref="H9:H11"/>
    <mergeCell ref="C9:D9"/>
    <mergeCell ref="A8:B8"/>
    <mergeCell ref="J8:L8"/>
    <mergeCell ref="J26:M26"/>
    <mergeCell ref="C10:C11"/>
    <mergeCell ref="N9:N11"/>
    <mergeCell ref="K10:K11"/>
    <mergeCell ref="A9:A11"/>
    <mergeCell ref="G9:G11"/>
    <mergeCell ref="I9:J9"/>
    <mergeCell ref="B9:B11"/>
    <mergeCell ref="J25:M25"/>
    <mergeCell ref="D10:D11"/>
    <mergeCell ref="I10:I11"/>
    <mergeCell ref="E9:E11"/>
    <mergeCell ref="F9:F11"/>
    <mergeCell ref="J10:J11"/>
    <mergeCell ref="L10:M10"/>
    <mergeCell ref="A17:D17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E6" zoomScale="90" workbookViewId="0">
      <selection activeCell="L26" sqref="L26"/>
    </sheetView>
  </sheetViews>
  <sheetFormatPr defaultColWidth="10" defaultRowHeight="15"/>
  <cols>
    <col min="1" max="1" width="4.28515625" customWidth="1"/>
    <col min="2" max="2" width="44.42578125" customWidth="1"/>
    <col min="3" max="3" width="15.140625" customWidth="1"/>
    <col min="4" max="4" width="13.7109375" customWidth="1"/>
    <col min="5" max="7" width="13.42578125" customWidth="1"/>
    <col min="8" max="8" width="8.42578125" customWidth="1"/>
    <col min="9" max="9" width="6.7109375" customWidth="1"/>
    <col min="10" max="10" width="16.5703125" customWidth="1"/>
    <col min="11" max="11" width="6.42578125" customWidth="1"/>
    <col min="12" max="12" width="13.42578125" customWidth="1"/>
    <col min="13" max="13" width="6" customWidth="1"/>
    <col min="14" max="14" width="9.7109375" customWidth="1"/>
    <col min="15" max="15" width="14.5703125" bestFit="1" customWidth="1"/>
    <col min="16" max="17" width="9.140625" style="1" customWidth="1"/>
  </cols>
  <sheetData>
    <row r="1" spans="1:17" ht="15.75">
      <c r="B1" s="479" t="s">
        <v>21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7" ht="15.75">
      <c r="B2" s="479" t="s">
        <v>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7" ht="15.75">
      <c r="B3" s="480" t="s">
        <v>173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7" ht="15.7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5.75">
      <c r="A5" s="483" t="s">
        <v>29</v>
      </c>
      <c r="B5" s="483"/>
      <c r="C5" s="92"/>
      <c r="D5" s="92"/>
      <c r="E5" s="91"/>
      <c r="F5" s="91"/>
      <c r="G5" s="91"/>
      <c r="H5" s="91"/>
      <c r="I5" s="91"/>
      <c r="J5" s="91"/>
      <c r="K5" s="91"/>
      <c r="L5" s="91"/>
      <c r="M5" s="91"/>
      <c r="N5" s="93"/>
    </row>
    <row r="6" spans="1:17" ht="15.75">
      <c r="A6" s="171" t="s">
        <v>70</v>
      </c>
      <c r="B6" s="92"/>
      <c r="C6" s="92"/>
      <c r="D6" s="92"/>
      <c r="E6" s="91"/>
      <c r="F6" s="91"/>
      <c r="G6" s="91"/>
      <c r="H6" s="91"/>
      <c r="I6" s="91"/>
      <c r="J6" s="91"/>
      <c r="K6" s="91"/>
      <c r="L6" s="91"/>
      <c r="M6" s="91"/>
      <c r="N6" s="93"/>
    </row>
    <row r="7" spans="1:17" ht="15.75">
      <c r="A7" s="171" t="s">
        <v>71</v>
      </c>
      <c r="B7" s="180"/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7">
      <c r="A8" s="416" t="s">
        <v>9</v>
      </c>
      <c r="B8" s="416"/>
      <c r="C8" s="5"/>
      <c r="D8" s="5"/>
      <c r="J8" s="408" t="str">
        <f>'DPA SKPD'!J8</f>
        <v>Keadaan Bulan : April  2023</v>
      </c>
      <c r="K8" s="408"/>
      <c r="L8" s="408"/>
    </row>
    <row r="9" spans="1:17">
      <c r="A9" s="474" t="s">
        <v>0</v>
      </c>
      <c r="B9" s="481" t="s">
        <v>11</v>
      </c>
      <c r="C9" s="406" t="s">
        <v>12</v>
      </c>
      <c r="D9" s="407"/>
      <c r="E9" s="409" t="s">
        <v>3</v>
      </c>
      <c r="F9" s="403" t="s">
        <v>15</v>
      </c>
      <c r="G9" s="403" t="s">
        <v>16</v>
      </c>
      <c r="H9" s="403" t="s">
        <v>2</v>
      </c>
      <c r="I9" s="406" t="s">
        <v>5</v>
      </c>
      <c r="J9" s="407"/>
      <c r="K9" s="406" t="s">
        <v>17</v>
      </c>
      <c r="L9" s="411"/>
      <c r="M9" s="407"/>
      <c r="N9" s="471"/>
    </row>
    <row r="10" spans="1:17">
      <c r="A10" s="475"/>
      <c r="B10" s="478"/>
      <c r="C10" s="477" t="s">
        <v>14</v>
      </c>
      <c r="D10" s="477" t="s">
        <v>13</v>
      </c>
      <c r="E10" s="405"/>
      <c r="F10" s="404"/>
      <c r="G10" s="404"/>
      <c r="H10" s="404"/>
      <c r="I10" s="404" t="s">
        <v>4</v>
      </c>
      <c r="J10" s="404" t="s">
        <v>20</v>
      </c>
      <c r="K10" s="404" t="s">
        <v>4</v>
      </c>
      <c r="L10" s="412" t="s">
        <v>1</v>
      </c>
      <c r="M10" s="413"/>
      <c r="N10" s="471"/>
    </row>
    <row r="11" spans="1:17">
      <c r="A11" s="476"/>
      <c r="B11" s="482"/>
      <c r="C11" s="478"/>
      <c r="D11" s="478"/>
      <c r="E11" s="410"/>
      <c r="F11" s="405"/>
      <c r="G11" s="405"/>
      <c r="H11" s="405"/>
      <c r="I11" s="405"/>
      <c r="J11" s="405"/>
      <c r="K11" s="405"/>
      <c r="L11" s="94" t="s">
        <v>7</v>
      </c>
      <c r="M11" s="94" t="s">
        <v>6</v>
      </c>
      <c r="N11" s="471"/>
    </row>
    <row r="12" spans="1:17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56"/>
    </row>
    <row r="13" spans="1:17" ht="9" customHeight="1">
      <c r="A13" s="36"/>
      <c r="B13" s="97"/>
      <c r="C13" s="98"/>
      <c r="D13" s="98"/>
      <c r="E13" s="99"/>
      <c r="F13" s="100"/>
      <c r="G13" s="100"/>
      <c r="H13" s="14"/>
      <c r="I13" s="14"/>
      <c r="J13" s="14"/>
      <c r="K13" s="14"/>
      <c r="L13" s="99"/>
      <c r="M13" s="101"/>
      <c r="N13" s="60"/>
      <c r="O13" s="60"/>
      <c r="P13" s="60"/>
      <c r="Q13" s="60"/>
    </row>
    <row r="14" spans="1:17">
      <c r="A14" s="22">
        <v>1</v>
      </c>
      <c r="B14" s="184" t="s">
        <v>72</v>
      </c>
      <c r="C14" s="62" t="s">
        <v>19</v>
      </c>
      <c r="D14" s="62" t="s">
        <v>19</v>
      </c>
      <c r="E14" s="18">
        <v>1448573800</v>
      </c>
      <c r="F14" s="20"/>
      <c r="G14" s="20"/>
      <c r="H14" s="19">
        <f>SUM(E14/E28*100)</f>
        <v>59.664449600621779</v>
      </c>
      <c r="I14" s="19">
        <f>SUM(L14/E14*100)</f>
        <v>33.247051686286191</v>
      </c>
      <c r="J14" s="19">
        <f>SUM(L14/E14*100)</f>
        <v>33.247051686286191</v>
      </c>
      <c r="K14" s="19">
        <f>SUM(H14*I14/100)</f>
        <v>19.836670397056899</v>
      </c>
      <c r="L14" s="240">
        <v>481608080</v>
      </c>
      <c r="M14" s="61">
        <f>SUM(H14*J14/100)</f>
        <v>19.836670397056899</v>
      </c>
      <c r="N14" s="16"/>
      <c r="O14" s="160"/>
      <c r="P14" s="16"/>
      <c r="Q14" s="16"/>
    </row>
    <row r="15" spans="1:17">
      <c r="A15" s="22">
        <v>2</v>
      </c>
      <c r="B15" s="184" t="s">
        <v>73</v>
      </c>
      <c r="C15" s="62" t="s">
        <v>19</v>
      </c>
      <c r="D15" s="62" t="s">
        <v>19</v>
      </c>
      <c r="E15" s="18">
        <v>133159993</v>
      </c>
      <c r="F15" s="20"/>
      <c r="G15" s="20"/>
      <c r="H15" s="19">
        <f>SUM(E15/E28*100)</f>
        <v>5.4846482044391864</v>
      </c>
      <c r="I15" s="19">
        <f>SUM(L15/E15*100)</f>
        <v>29.06258188223245</v>
      </c>
      <c r="J15" s="19">
        <f>SUM(L15/E15*100)</f>
        <v>29.06258188223245</v>
      </c>
      <c r="K15" s="19">
        <f>SUM(H15*I15/100)</f>
        <v>1.5939803753675303</v>
      </c>
      <c r="L15" s="240">
        <v>38699732</v>
      </c>
      <c r="M15" s="61">
        <f>SUM(H15*J15/100)</f>
        <v>1.5939803753675303</v>
      </c>
      <c r="N15" s="16"/>
      <c r="O15" s="160"/>
      <c r="P15" s="16"/>
      <c r="Q15" s="16"/>
    </row>
    <row r="16" spans="1:17">
      <c r="A16" s="22">
        <v>3</v>
      </c>
      <c r="B16" s="184" t="s">
        <v>74</v>
      </c>
      <c r="C16" s="62" t="s">
        <v>19</v>
      </c>
      <c r="D16" s="62" t="s">
        <v>19</v>
      </c>
      <c r="E16" s="18">
        <v>95030000</v>
      </c>
      <c r="F16" s="20"/>
      <c r="G16" s="20"/>
      <c r="H16" s="19">
        <f>E16/E28*100</f>
        <v>3.914134471814338</v>
      </c>
      <c r="I16" s="19">
        <f>L16/E16</f>
        <v>0.33278964537514472</v>
      </c>
      <c r="J16" s="19">
        <f>L16/E16</f>
        <v>0.33278964537514472</v>
      </c>
      <c r="K16" s="19">
        <f>H16*I16/100</f>
        <v>1.3025834228257229E-2</v>
      </c>
      <c r="L16" s="240">
        <v>31625000</v>
      </c>
      <c r="M16" s="61">
        <f>H16*J16/100</f>
        <v>1.3025834228257229E-2</v>
      </c>
      <c r="N16" s="16"/>
      <c r="O16" s="160"/>
      <c r="P16" s="16"/>
      <c r="Q16" s="16"/>
    </row>
    <row r="17" spans="1:17">
      <c r="A17" s="22">
        <v>4</v>
      </c>
      <c r="B17" s="184" t="s">
        <v>75</v>
      </c>
      <c r="C17" s="62" t="s">
        <v>19</v>
      </c>
      <c r="D17" s="62" t="s">
        <v>19</v>
      </c>
      <c r="E17" s="18">
        <v>82000000</v>
      </c>
      <c r="F17" s="20"/>
      <c r="G17" s="20"/>
      <c r="H17" s="19">
        <f>SUM(E17/E28*100)</f>
        <v>3.3774495074058266</v>
      </c>
      <c r="I17" s="19">
        <f>SUM(L17/E17*100)</f>
        <v>30.463414634146339</v>
      </c>
      <c r="J17" s="19">
        <f>SUM(L17/E17*100)</f>
        <v>30.463414634146339</v>
      </c>
      <c r="K17" s="19">
        <f>SUM(H17*I17/100)</f>
        <v>1.0288864474999699</v>
      </c>
      <c r="L17" s="240">
        <v>24980000</v>
      </c>
      <c r="M17" s="61">
        <f>SUM(H17*J17/100)</f>
        <v>1.0288864474999699</v>
      </c>
      <c r="N17" s="16"/>
      <c r="O17" s="160"/>
      <c r="P17" s="16"/>
      <c r="Q17" s="16"/>
    </row>
    <row r="18" spans="1:17">
      <c r="A18" s="148">
        <v>5</v>
      </c>
      <c r="B18" s="184" t="s">
        <v>76</v>
      </c>
      <c r="C18" s="62" t="s">
        <v>19</v>
      </c>
      <c r="D18" s="62" t="s">
        <v>19</v>
      </c>
      <c r="E18" s="109">
        <v>33715000</v>
      </c>
      <c r="F18" s="110"/>
      <c r="G18" s="110"/>
      <c r="H18" s="111">
        <f>SUM(E18/E28*100)</f>
        <v>1.3886671968559443</v>
      </c>
      <c r="I18" s="111">
        <f t="shared" ref="I18:I21" si="0">SUM(L18/E18*100)</f>
        <v>32.226012160759304</v>
      </c>
      <c r="J18" s="111">
        <f t="shared" ref="J18:J21" si="1">SUM(L18/E18*100)</f>
        <v>32.226012160759304</v>
      </c>
      <c r="K18" s="111">
        <f t="shared" ref="K18:K21" si="2">SUM(H18*I18/100)</f>
        <v>0.44751205973127189</v>
      </c>
      <c r="L18" s="240">
        <v>10865000</v>
      </c>
      <c r="M18" s="112">
        <f t="shared" ref="M18:M21" si="3">SUM(H18*J18/100)</f>
        <v>0.44751205973127189</v>
      </c>
      <c r="N18" s="16"/>
      <c r="O18" s="160"/>
      <c r="P18" s="16"/>
      <c r="Q18" s="16"/>
    </row>
    <row r="19" spans="1:17">
      <c r="A19" s="148">
        <v>6</v>
      </c>
      <c r="B19" s="184" t="s">
        <v>77</v>
      </c>
      <c r="C19" s="62" t="s">
        <v>19</v>
      </c>
      <c r="D19" s="62" t="s">
        <v>19</v>
      </c>
      <c r="E19" s="109">
        <v>69540160</v>
      </c>
      <c r="F19" s="110"/>
      <c r="G19" s="110"/>
      <c r="H19" s="111">
        <f>SUM(E19/E28*100)</f>
        <v>2.8642485260600292</v>
      </c>
      <c r="I19" s="111">
        <f t="shared" si="0"/>
        <v>32.28379112156199</v>
      </c>
      <c r="J19" s="111">
        <f t="shared" si="1"/>
        <v>32.28379112156199</v>
      </c>
      <c r="K19" s="111">
        <f t="shared" si="2"/>
        <v>0.92468801135563783</v>
      </c>
      <c r="L19" s="240">
        <v>22450200</v>
      </c>
      <c r="M19" s="112">
        <f t="shared" si="3"/>
        <v>0.92468801135563783</v>
      </c>
      <c r="N19" s="16"/>
      <c r="O19" s="160"/>
      <c r="P19" s="16"/>
      <c r="Q19" s="16"/>
    </row>
    <row r="20" spans="1:17">
      <c r="A20" s="148">
        <v>7</v>
      </c>
      <c r="B20" s="184" t="s">
        <v>78</v>
      </c>
      <c r="C20" s="62" t="s">
        <v>19</v>
      </c>
      <c r="D20" s="62" t="s">
        <v>19</v>
      </c>
      <c r="E20" s="109">
        <v>3030755</v>
      </c>
      <c r="F20" s="110"/>
      <c r="G20" s="110"/>
      <c r="H20" s="111">
        <f>SUM(E20/E28*100)</f>
        <v>0.12483197538802129</v>
      </c>
      <c r="I20" s="111">
        <f t="shared" si="0"/>
        <v>61.809252150041814</v>
      </c>
      <c r="J20" s="111">
        <f t="shared" si="1"/>
        <v>61.809252150041814</v>
      </c>
      <c r="K20" s="111">
        <f t="shared" si="2"/>
        <v>7.7157710431460219E-2</v>
      </c>
      <c r="L20" s="240">
        <v>1873287</v>
      </c>
      <c r="M20" s="112">
        <f t="shared" si="3"/>
        <v>7.7157710431460219E-2</v>
      </c>
      <c r="N20" s="16"/>
      <c r="O20" s="160"/>
      <c r="P20" s="16"/>
      <c r="Q20" s="16"/>
    </row>
    <row r="21" spans="1:17">
      <c r="A21" s="148">
        <v>8</v>
      </c>
      <c r="B21" s="184" t="s">
        <v>79</v>
      </c>
      <c r="C21" s="62" t="s">
        <v>19</v>
      </c>
      <c r="D21" s="62" t="s">
        <v>19</v>
      </c>
      <c r="E21" s="109">
        <v>40206</v>
      </c>
      <c r="F21" s="110"/>
      <c r="G21" s="110"/>
      <c r="H21" s="111">
        <f>SUM(E21/E28*100)</f>
        <v>1.6560211572531547E-3</v>
      </c>
      <c r="I21" s="111">
        <f t="shared" si="0"/>
        <v>14.841068497239219</v>
      </c>
      <c r="J21" s="111">
        <f t="shared" si="1"/>
        <v>14.841068497239219</v>
      </c>
      <c r="K21" s="111">
        <f t="shared" si="2"/>
        <v>2.4577123427671428E-4</v>
      </c>
      <c r="L21" s="240">
        <v>5967</v>
      </c>
      <c r="M21" s="112">
        <f t="shared" si="3"/>
        <v>2.4577123427671428E-4</v>
      </c>
      <c r="N21" s="16"/>
      <c r="O21" s="160"/>
      <c r="P21" s="16"/>
      <c r="Q21" s="16"/>
    </row>
    <row r="22" spans="1:17">
      <c r="A22" s="148">
        <v>9</v>
      </c>
      <c r="B22" s="184" t="s">
        <v>133</v>
      </c>
      <c r="C22" s="62" t="s">
        <v>19</v>
      </c>
      <c r="D22" s="62" t="s">
        <v>19</v>
      </c>
      <c r="E22" s="109">
        <v>70453052</v>
      </c>
      <c r="F22" s="110"/>
      <c r="G22" s="110"/>
      <c r="H22" s="111">
        <f>SUM(E22/E28*100)</f>
        <v>2.9018490947882571</v>
      </c>
      <c r="I22" s="111">
        <f t="shared" ref="I22:I26" si="4">SUM(L22/E22*100)</f>
        <v>32.878968820257782</v>
      </c>
      <c r="J22" s="111">
        <f t="shared" ref="J22:J26" si="5">SUM(L22/E22*100)</f>
        <v>32.878968820257782</v>
      </c>
      <c r="K22" s="111">
        <f t="shared" ref="K22:K26" si="6">SUM(H22*I22/100)</f>
        <v>0.95409805908636369</v>
      </c>
      <c r="L22" s="240">
        <v>23164237</v>
      </c>
      <c r="M22" s="112">
        <f t="shared" ref="M22:M26" si="7">SUM(H22*J22/100)</f>
        <v>0.95409805908636369</v>
      </c>
      <c r="N22" s="16"/>
      <c r="O22" s="160"/>
      <c r="P22" s="16"/>
      <c r="Q22" s="16"/>
    </row>
    <row r="23" spans="1:17">
      <c r="A23" s="148">
        <v>10</v>
      </c>
      <c r="B23" s="184" t="s">
        <v>134</v>
      </c>
      <c r="C23" s="62" t="s">
        <v>19</v>
      </c>
      <c r="D23" s="62" t="s">
        <v>19</v>
      </c>
      <c r="E23" s="109">
        <v>3234688</v>
      </c>
      <c r="F23" s="110"/>
      <c r="G23" s="110"/>
      <c r="H23" s="111">
        <f>SUM(E23/E28*100)</f>
        <v>0.13323165112453095</v>
      </c>
      <c r="I23" s="111">
        <f t="shared" si="4"/>
        <v>28.574533308931187</v>
      </c>
      <c r="J23" s="111">
        <f t="shared" si="5"/>
        <v>28.574533308931187</v>
      </c>
      <c r="K23" s="111">
        <f t="shared" si="6"/>
        <v>3.807032252861809E-2</v>
      </c>
      <c r="L23" s="240">
        <v>924297</v>
      </c>
      <c r="M23" s="112">
        <f t="shared" si="7"/>
        <v>3.807032252861809E-2</v>
      </c>
      <c r="N23" s="16"/>
      <c r="O23" s="160"/>
      <c r="P23" s="16"/>
      <c r="Q23" s="16"/>
    </row>
    <row r="24" spans="1:17">
      <c r="A24" s="148">
        <v>11</v>
      </c>
      <c r="B24" s="184" t="s">
        <v>135</v>
      </c>
      <c r="C24" s="62" t="s">
        <v>19</v>
      </c>
      <c r="D24" s="62" t="s">
        <v>19</v>
      </c>
      <c r="E24" s="109">
        <v>12442678</v>
      </c>
      <c r="F24" s="110"/>
      <c r="G24" s="110"/>
      <c r="H24" s="111">
        <f>SUM(E24/E28*100)</f>
        <v>0.51249410587694288</v>
      </c>
      <c r="I24" s="111">
        <f t="shared" si="4"/>
        <v>22.28523473805237</v>
      </c>
      <c r="J24" s="111">
        <f t="shared" si="5"/>
        <v>22.28523473805237</v>
      </c>
      <c r="K24" s="111">
        <f t="shared" si="6"/>
        <v>0.11421051451335938</v>
      </c>
      <c r="L24" s="240">
        <v>2772880</v>
      </c>
      <c r="M24" s="112">
        <f t="shared" si="7"/>
        <v>0.11421051451335938</v>
      </c>
      <c r="N24" s="16"/>
      <c r="O24" s="160"/>
      <c r="P24" s="16"/>
      <c r="Q24" s="16"/>
    </row>
    <row r="25" spans="1:17">
      <c r="A25" s="313">
        <v>13</v>
      </c>
      <c r="B25" s="314" t="s">
        <v>80</v>
      </c>
      <c r="C25" s="115" t="s">
        <v>19</v>
      </c>
      <c r="D25" s="115" t="s">
        <v>19</v>
      </c>
      <c r="E25" s="24">
        <v>355077600</v>
      </c>
      <c r="F25" s="34"/>
      <c r="G25" s="34"/>
      <c r="H25" s="26">
        <f>SUM(E25/E28*100)</f>
        <v>14.625081283059064</v>
      </c>
      <c r="I25" s="26">
        <f t="shared" si="4"/>
        <v>24.332484223166993</v>
      </c>
      <c r="J25" s="26">
        <f t="shared" si="5"/>
        <v>24.332484223166993</v>
      </c>
      <c r="K25" s="26">
        <f t="shared" si="6"/>
        <v>3.5586455958256953</v>
      </c>
      <c r="L25" s="240">
        <v>86399201</v>
      </c>
      <c r="M25" s="96">
        <f t="shared" si="7"/>
        <v>3.5586455958256953</v>
      </c>
      <c r="N25" s="16"/>
      <c r="O25" s="160"/>
      <c r="P25" s="16"/>
      <c r="Q25" s="16"/>
    </row>
    <row r="26" spans="1:17" ht="25.5">
      <c r="A26" s="148">
        <v>14</v>
      </c>
      <c r="B26" s="315" t="s">
        <v>158</v>
      </c>
      <c r="C26" s="89" t="s">
        <v>19</v>
      </c>
      <c r="D26" s="89" t="s">
        <v>19</v>
      </c>
      <c r="E26" s="109">
        <v>121569600</v>
      </c>
      <c r="F26" s="110"/>
      <c r="G26" s="110"/>
      <c r="H26" s="111">
        <f>SUM(E26/E28*100)</f>
        <v>5.0072583614088213</v>
      </c>
      <c r="I26" s="111">
        <f t="shared" si="4"/>
        <v>21.266889913267793</v>
      </c>
      <c r="J26" s="111">
        <f t="shared" si="5"/>
        <v>21.266889913267793</v>
      </c>
      <c r="K26" s="111">
        <f t="shared" si="6"/>
        <v>1.0648881233937109</v>
      </c>
      <c r="L26" s="311">
        <v>25854073</v>
      </c>
      <c r="M26" s="96">
        <f t="shared" si="7"/>
        <v>1.0648881233937109</v>
      </c>
      <c r="N26" s="16"/>
      <c r="O26" s="160"/>
      <c r="P26" s="16"/>
      <c r="Q26" s="16"/>
    </row>
    <row r="27" spans="1:17" ht="9.75" customHeight="1">
      <c r="A27" s="30"/>
      <c r="B27" s="64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103"/>
      <c r="N27" s="16"/>
      <c r="O27" s="160"/>
      <c r="P27" s="16"/>
      <c r="Q27" s="16"/>
    </row>
    <row r="28" spans="1:17">
      <c r="A28" s="490" t="s">
        <v>18</v>
      </c>
      <c r="B28" s="491"/>
      <c r="C28" s="491"/>
      <c r="D28" s="491"/>
      <c r="E28" s="330">
        <f>SUM(E14:E27)</f>
        <v>2427867532</v>
      </c>
      <c r="F28" s="340"/>
      <c r="G28" s="340"/>
      <c r="H28" s="333">
        <f>SUM(H14:H26)</f>
        <v>99.999999999999986</v>
      </c>
      <c r="I28" s="66">
        <f>L28/E28*100</f>
        <v>30.941636810850522</v>
      </c>
      <c r="J28" s="66">
        <f>SUM(L28/E28*100)</f>
        <v>30.941636810850522</v>
      </c>
      <c r="K28" s="333">
        <f>SUM(K14:K27)</f>
        <v>29.65207922225305</v>
      </c>
      <c r="L28" s="330">
        <f>SUM(L14:L27)</f>
        <v>751221954</v>
      </c>
      <c r="M28" s="339">
        <f>SUM(M14:M27)</f>
        <v>29.65207922225305</v>
      </c>
      <c r="O28" s="241"/>
    </row>
    <row r="30" spans="1:17" ht="15.75">
      <c r="B30" s="242"/>
      <c r="C30" s="241"/>
      <c r="D30" s="241"/>
      <c r="J30" s="415" t="str">
        <f>'DPA SKPD'!J19</f>
        <v>Benteng, 30 April 2023</v>
      </c>
      <c r="K30" s="415"/>
      <c r="L30" s="415"/>
      <c r="M30" s="415"/>
    </row>
    <row r="31" spans="1:17" ht="15.75">
      <c r="B31" s="242"/>
      <c r="C31" s="241"/>
      <c r="D31" s="241"/>
      <c r="J31" s="470" t="s">
        <v>10</v>
      </c>
      <c r="K31" s="470"/>
      <c r="L31" s="470"/>
      <c r="M31" s="38"/>
    </row>
    <row r="32" spans="1:17" ht="15.75">
      <c r="B32" s="242"/>
      <c r="C32" s="241"/>
      <c r="D32" s="241"/>
      <c r="J32" s="415" t="s">
        <v>22</v>
      </c>
      <c r="K32" s="415"/>
      <c r="L32" s="415"/>
      <c r="M32" s="415"/>
    </row>
    <row r="33" spans="2:13" ht="15.75">
      <c r="B33" s="242"/>
      <c r="C33" s="241"/>
      <c r="D33" s="241"/>
      <c r="E33" s="241"/>
      <c r="L33" s="39"/>
      <c r="M33" s="39"/>
    </row>
    <row r="34" spans="2:13" ht="15.75">
      <c r="B34" s="242"/>
      <c r="C34" s="241"/>
      <c r="D34" s="241"/>
      <c r="E34" s="241"/>
      <c r="L34" s="39"/>
      <c r="M34" s="39"/>
    </row>
    <row r="35" spans="2:13" ht="15.75">
      <c r="B35" s="242"/>
      <c r="C35" s="241"/>
      <c r="D35" s="241"/>
      <c r="E35" s="241"/>
      <c r="L35" s="39"/>
      <c r="M35" s="39"/>
    </row>
    <row r="36" spans="2:13" ht="15.75">
      <c r="B36" s="242"/>
      <c r="C36" s="241"/>
      <c r="D36" s="241"/>
      <c r="E36" s="241"/>
      <c r="J36" s="469" t="str">
        <f>'DPA SKPD'!J25</f>
        <v>RADEN RACHMAWATI, A.Md.Pi</v>
      </c>
      <c r="K36" s="469"/>
      <c r="L36" s="469"/>
      <c r="M36" s="469"/>
    </row>
    <row r="37" spans="2:13" ht="15.75">
      <c r="B37" s="242"/>
      <c r="C37" s="241"/>
      <c r="D37" s="241"/>
      <c r="E37" s="241"/>
      <c r="J37" s="415" t="str">
        <f>'DPA SKPD'!J26</f>
        <v>NIP. 19781114 200701 2 016</v>
      </c>
      <c r="K37" s="415"/>
      <c r="L37" s="415"/>
      <c r="M37" s="415"/>
    </row>
    <row r="38" spans="2:13">
      <c r="B38" s="242"/>
      <c r="C38" s="241"/>
      <c r="D38" s="241"/>
      <c r="E38" s="241"/>
    </row>
    <row r="39" spans="2:13">
      <c r="B39" s="242"/>
      <c r="C39" s="241"/>
      <c r="D39" s="241"/>
      <c r="E39" s="241"/>
    </row>
    <row r="40" spans="2:13">
      <c r="B40" s="242"/>
      <c r="C40" s="241"/>
      <c r="D40" s="241"/>
      <c r="E40" s="241"/>
    </row>
    <row r="41" spans="2:13">
      <c r="B41" s="241"/>
      <c r="C41" s="241"/>
      <c r="D41" s="242"/>
      <c r="E41" s="241"/>
    </row>
    <row r="42" spans="2:13">
      <c r="C42" s="241"/>
      <c r="D42" s="242"/>
      <c r="E42" s="241"/>
    </row>
    <row r="43" spans="2:13">
      <c r="C43" s="241"/>
      <c r="D43" s="242"/>
      <c r="E43" s="241"/>
    </row>
    <row r="44" spans="2:13">
      <c r="C44" s="241"/>
      <c r="E44" s="241"/>
    </row>
  </sheetData>
  <mergeCells count="28">
    <mergeCell ref="B1:M1"/>
    <mergeCell ref="J30:M30"/>
    <mergeCell ref="A28:D28"/>
    <mergeCell ref="A5:B5"/>
    <mergeCell ref="A8:B8"/>
    <mergeCell ref="J8:L8"/>
    <mergeCell ref="A9:A11"/>
    <mergeCell ref="C9:D9"/>
    <mergeCell ref="E9:E11"/>
    <mergeCell ref="F9:F11"/>
    <mergeCell ref="C10:C11"/>
    <mergeCell ref="D10:D11"/>
    <mergeCell ref="J37:M37"/>
    <mergeCell ref="J36:M36"/>
    <mergeCell ref="J32:M32"/>
    <mergeCell ref="B2:M2"/>
    <mergeCell ref="N9:N11"/>
    <mergeCell ref="J31:L31"/>
    <mergeCell ref="H9:H11"/>
    <mergeCell ref="K9:M9"/>
    <mergeCell ref="I9:J9"/>
    <mergeCell ref="L10:M10"/>
    <mergeCell ref="I10:I11"/>
    <mergeCell ref="K10:K11"/>
    <mergeCell ref="B3:M3"/>
    <mergeCell ref="B9:B11"/>
    <mergeCell ref="J10:J11"/>
    <mergeCell ref="G9:G11"/>
  </mergeCells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</vt:i4>
      </vt:variant>
    </vt:vector>
  </HeadingPairs>
  <TitlesOfParts>
    <vt:vector size="36" baseType="lpstr">
      <vt:lpstr>Rekapitulasi</vt:lpstr>
      <vt:lpstr>Dok perencanaan</vt:lpstr>
      <vt:lpstr>RKA SKPD</vt:lpstr>
      <vt:lpstr>Perub. RKA</vt:lpstr>
      <vt:lpstr>DPA SKPD</vt:lpstr>
      <vt:lpstr>Perub. DPA </vt:lpstr>
      <vt:lpstr>CAPKIN</vt:lpstr>
      <vt:lpstr>Evaluasi Kinerja</vt:lpstr>
      <vt:lpstr>Gaji ASN</vt:lpstr>
      <vt:lpstr>Lap. Akuntansi</vt:lpstr>
      <vt:lpstr>Lap. Keu</vt:lpstr>
      <vt:lpstr>Tatausaha BMD</vt:lpstr>
      <vt:lpstr>Pend.&amp;Pel</vt:lpstr>
      <vt:lpstr>Kom.inst.listrik</vt:lpstr>
      <vt:lpstr>Perltan&amp;Perlngkpan</vt:lpstr>
      <vt:lpstr>Cetak&amp;ganda</vt:lpstr>
      <vt:lpstr>Bhn Bacaan</vt:lpstr>
      <vt:lpstr>Rapat Krdinasi</vt:lpstr>
      <vt:lpstr>Arsip dinamis</vt:lpstr>
      <vt:lpstr>surat menyurat</vt:lpstr>
      <vt:lpstr>air&amp;listrik</vt:lpstr>
      <vt:lpstr>layanan umum</vt:lpstr>
      <vt:lpstr>pelihara kendaraan</vt:lpstr>
      <vt:lpstr>pelihara alat&amp;mesin</vt:lpstr>
      <vt:lpstr>Pelihara gedung</vt:lpstr>
      <vt:lpstr>layanan perpus elektronik</vt:lpstr>
      <vt:lpstr>peng.&amp;pengmb.bhn pstaka </vt:lpstr>
      <vt:lpstr>Penyusunan Data</vt:lpstr>
      <vt:lpstr>Pengm Literasi</vt:lpstr>
      <vt:lpstr>akuisisi,</vt:lpstr>
      <vt:lpstr>Penye.informasi (2)</vt:lpstr>
      <vt:lpstr>Pemberdayaan kapasitas</vt:lpstr>
      <vt:lpstr>Penilaian&amp;Penetapan</vt:lpstr>
      <vt:lpstr>'Perub. DPA '!Print_Area</vt:lpstr>
      <vt:lpstr>Rekapitulasi!Print_Area</vt:lpstr>
      <vt:lpstr>Rekapitulasi!Print_Titles</vt:lpstr>
    </vt:vector>
  </TitlesOfParts>
  <Company>Project-OS.org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Perpustakaan</dc:creator>
  <cp:lastModifiedBy>user</cp:lastModifiedBy>
  <cp:lastPrinted>2023-03-07T07:15:40Z</cp:lastPrinted>
  <dcterms:created xsi:type="dcterms:W3CDTF">2011-09-27T10:27:52Z</dcterms:created>
  <dcterms:modified xsi:type="dcterms:W3CDTF">2023-04-30T10:03:03Z</dcterms:modified>
</cp:coreProperties>
</file>